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elta.sm.ee/dhs/webdav/0036704bb4239d24e16a1aa911e380f984a15653/46902062720/cc5f0928-4e6d-41d3-bb6c-0374c7348036/"/>
    </mc:Choice>
  </mc:AlternateContent>
  <xr:revisionPtr revIDLastSave="0" documentId="13_ncr:40000001_{0E6C30FC-C630-4CDE-9E6F-8D53DEE4B2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2-2027" sheetId="5" r:id="rId1"/>
  </sheets>
  <definedNames>
    <definedName name="Tekst6" localSheetId="0">'2022-2027'!$C$2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5" l="1"/>
  <c r="H38" i="5"/>
  <c r="G36" i="5"/>
  <c r="G18" i="5"/>
  <c r="F22" i="5"/>
  <c r="E37" i="5"/>
  <c r="I21" i="5"/>
  <c r="I34" i="5"/>
  <c r="I33" i="5"/>
  <c r="G38" i="5"/>
  <c r="G19" i="5"/>
  <c r="H19" i="5"/>
  <c r="G22" i="5"/>
  <c r="H22" i="5"/>
  <c r="G29" i="5"/>
  <c r="H29" i="5"/>
  <c r="I35" i="5"/>
  <c r="F19" i="5"/>
  <c r="E29" i="5"/>
  <c r="E22" i="5"/>
  <c r="E19" i="5"/>
  <c r="C29" i="5"/>
  <c r="D29" i="5"/>
  <c r="D22" i="5"/>
  <c r="D19" i="5"/>
  <c r="C22" i="5"/>
  <c r="F29" i="5"/>
  <c r="F38" i="5"/>
  <c r="F36" i="5" s="1"/>
  <c r="E38" i="5"/>
  <c r="D38" i="5"/>
  <c r="D36" i="5" s="1"/>
  <c r="C38" i="5"/>
  <c r="C36" i="5" s="1"/>
  <c r="I32" i="5"/>
  <c r="I31" i="5"/>
  <c r="I30" i="5"/>
  <c r="I28" i="5"/>
  <c r="I27" i="5"/>
  <c r="I26" i="5"/>
  <c r="I25" i="5"/>
  <c r="I24" i="5"/>
  <c r="I23" i="5"/>
  <c r="I20" i="5"/>
  <c r="C19" i="5"/>
  <c r="D18" i="5" l="1"/>
  <c r="D37" i="5" s="1"/>
  <c r="H18" i="5"/>
  <c r="H37" i="5" s="1"/>
  <c r="M46" i="5" s="1"/>
  <c r="M47" i="5" s="1"/>
  <c r="M48" i="5" s="1"/>
  <c r="F18" i="5"/>
  <c r="F37" i="5" s="1"/>
  <c r="I46" i="5" s="1"/>
  <c r="I47" i="5" s="1"/>
  <c r="I49" i="5" s="1"/>
  <c r="G37" i="5"/>
  <c r="E18" i="5"/>
  <c r="I29" i="5"/>
  <c r="I36" i="5"/>
  <c r="I19" i="5"/>
  <c r="I22" i="5"/>
  <c r="I38" i="5"/>
  <c r="C18" i="5"/>
  <c r="K46" i="5" l="1"/>
  <c r="K47" i="5" s="1"/>
  <c r="K49" i="5" s="1"/>
  <c r="G46" i="5"/>
  <c r="G47" i="5" s="1"/>
  <c r="E46" i="5"/>
  <c r="E47" i="5" s="1"/>
  <c r="M49" i="5"/>
  <c r="I48" i="5"/>
  <c r="C37" i="5"/>
  <c r="C46" i="5" s="1"/>
  <c r="C47" i="5" s="1"/>
  <c r="I18" i="5"/>
  <c r="K48" i="5" l="1"/>
  <c r="G49" i="5"/>
  <c r="G48" i="5"/>
  <c r="E48" i="5"/>
  <c r="E49" i="5"/>
  <c r="C48" i="5"/>
  <c r="C49" i="5"/>
  <c r="O46" i="5"/>
  <c r="O47" i="5" s="1"/>
  <c r="O49" i="5" s="1"/>
  <c r="C39" i="5"/>
  <c r="D39" i="5" s="1"/>
  <c r="E39" i="5" s="1"/>
  <c r="F39" i="5" s="1"/>
  <c r="G39" i="5" s="1"/>
  <c r="H39" i="5" s="1"/>
  <c r="I37" i="5"/>
  <c r="O4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tc={CABD5D1A-1427-42B9-B02D-0169C7A5100B}</author>
  </authors>
  <commentList>
    <comment ref="H27" authorId="0" shapeId="0" xr:uid="{CABD5D1A-1427-42B9-B02D-0169C7A5100B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VH 73218,77+226401,11varu</t>
      </text>
    </comment>
  </commentList>
</comments>
</file>

<file path=xl/sharedStrings.xml><?xml version="1.0" encoding="utf-8"?>
<sst xmlns="http://schemas.openxmlformats.org/spreadsheetml/2006/main" count="89" uniqueCount="72">
  <si>
    <t>TAT eelarve kulukohtade kaupa</t>
  </si>
  <si>
    <t>TAT abikõlblikkuse periood: 01.11.2022–31.12.2027</t>
  </si>
  <si>
    <t>TAT nimi: Ühiskondlikku muutust toetavate sotsiaal- ja tervishoiuteenuste arendamine Ida-Virumaal</t>
  </si>
  <si>
    <t>TAT partner: Ida-Virumaa Omavalitsuste Liit</t>
  </si>
  <si>
    <t>Rea nr</t>
  </si>
  <si>
    <t>Kulukoht</t>
  </si>
  <si>
    <t>Aasta</t>
  </si>
  <si>
    <t>Kokku</t>
  </si>
  <si>
    <t xml:space="preserve">Abikõlblik kulu </t>
  </si>
  <si>
    <t>Abikõlblik kulu</t>
  </si>
  <si>
    <t>1</t>
  </si>
  <si>
    <t>TAT otsesed kulud</t>
  </si>
  <si>
    <t>1.1</t>
  </si>
  <si>
    <t>TAT juhtimiskulud</t>
  </si>
  <si>
    <t>1.1.1</t>
  </si>
  <si>
    <t>TAT juhi töötasu</t>
  </si>
  <si>
    <t>1.1.2</t>
  </si>
  <si>
    <t>TAT juhtimise kulud</t>
  </si>
  <si>
    <t>1.2</t>
  </si>
  <si>
    <t>2.1. Integreeritud sotsiaal- ja tervishoiuteenuste arendamine</t>
  </si>
  <si>
    <t>1.2.1.1</t>
  </si>
  <si>
    <t>Otsene personalikulu (IVOL)</t>
  </si>
  <si>
    <t>1.2.1.2</t>
  </si>
  <si>
    <t>Otsene personalikulu (IVOL võrgustikujuht)</t>
  </si>
  <si>
    <t>1.2.1.3</t>
  </si>
  <si>
    <t>1.2.2</t>
  </si>
  <si>
    <t xml:space="preserve">Scirocco hindamine </t>
  </si>
  <si>
    <t>1.2.3</t>
  </si>
  <si>
    <t>1.2.4</t>
  </si>
  <si>
    <t>Hoolduse koordinatsioonimudeli rakendamine Ida-Virumaal</t>
  </si>
  <si>
    <t>1.3</t>
  </si>
  <si>
    <t>2.2. Teadmiste, oskuste ja motivatsiooni suurendamine</t>
  </si>
  <si>
    <t>1.3.1</t>
  </si>
  <si>
    <t>1.3.2</t>
  </si>
  <si>
    <t>Motivatsioonipaketi loomine piirkonda tööle tulevatele sotsiaal- ja tervisevaldkonnavaldkonna töötajatele</t>
  </si>
  <si>
    <t>1.3.3</t>
  </si>
  <si>
    <t>Sotsiaal- ja tervisevaldkonna töötajate üldise kvalifikatsiooni taseme tõstmine ja erioskuste õpetamine spetsialiseerunud spetsialistidele</t>
  </si>
  <si>
    <t>1.3.4</t>
  </si>
  <si>
    <t xml:space="preserve">Ida-Virumaa kohalike omavalitsuste olukorral, võimalustel ja vajadustel põhineva jätkusuutliku ning soolist võrdõiguslikkust ja võrdsete võimaluste (sh ligipääsetavuse) edendamist toetava koolitus-, nõustamis- ja tugisüsteemi loomine ja rakendamine </t>
  </si>
  <si>
    <t>1.3.5</t>
  </si>
  <si>
    <t>Kogukonnas pakutavate teenuste kvaliteedi parandamine</t>
  </si>
  <si>
    <t>1.4</t>
  </si>
  <si>
    <t>2.3. Innovatsiooni- ja tugiteenuste arendamine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</si>
  <si>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</si>
  <si>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</si>
  <si>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</si>
  <si>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</si>
  <si>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</si>
  <si>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</si>
  <si>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</si>
  <si>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</si>
  <si>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</si>
  <si>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TAT finantsplaan</t>
  </si>
  <si>
    <t>Finantsallikate jaotus</t>
  </si>
  <si>
    <t>Summa</t>
  </si>
  <si>
    <t>Osakaal (%)</t>
  </si>
  <si>
    <t xml:space="preserve">Kokku </t>
  </si>
  <si>
    <t>TAT eelarve kokku aastate kaupa (rida 2 + rida 3)</t>
  </si>
  <si>
    <t>Toetus kokku (rida 2.1 + rida 2.2)</t>
  </si>
  <si>
    <t>2.1</t>
  </si>
  <si>
    <t>2.2</t>
  </si>
  <si>
    <t xml:space="preserve">Omafinantseering </t>
  </si>
  <si>
    <t>Võrgustiku juhtide tegevuskulu</t>
  </si>
  <si>
    <t>Eelarve kokku (2022–2027)</t>
  </si>
  <si>
    <t>Otsene personalikulu (IVOLi 2 koordinaatorit)</t>
  </si>
  <si>
    <t>Piirkondliku paindlikkusega rakendatava inimesekeskse hoolekande- ja tervishoiusüsteemi koordinatsioonimudeli väljatöötamine</t>
  </si>
  <si>
    <t>TAT elluviija: Sotsiaalministeeriumi tervishoiuteenuste osakond</t>
  </si>
  <si>
    <t>sh ÕÜF-i osalus (70%)</t>
  </si>
  <si>
    <t>sh riiklik kaasfinantseering (30%)</t>
  </si>
  <si>
    <t>Sotsiaalministri {regDateTime} käskkirja nr  {regNumber} "Sotsiaalkaitseministri ning tervise- ja tööministri 04.04.2023 käskkirjaga nr 59 kinnitatud toetuse andmise tingimuste “Ühiskondlikku muutust toetavate sotsiaal- ja tervishoiuteenuste arendamine Ida-Virumaal“ muutmine"</t>
  </si>
  <si>
    <t>TAT Lisa 2</t>
  </si>
  <si>
    <t>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</si>
</sst>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k_r_-;\-* #,##0.00\ _k_r_-;_-* &quot;-&quot;??\ _k_r_-;_-@_-"/>
    <numFmt numFmtId="166" formatCode="_-* #,##0\ _€_-;\-* #,##0\ _€_-;_-* &quot;-&quot;??\ _€_-;_-@_-"/>
    <numFmt numFmtId="167" formatCode="#,##0.00_ ;\-#,##0.00\ "/>
  </numFmts>
  <fonts count="3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  <charset val="186"/>
    </font>
    <font>
      <sz val="16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name val="Arial"/>
      <family val="2"/>
      <charset val="186"/>
    </font>
    <font>
      <sz val="16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color rgb="FFFF0000"/>
      <name val="Arial"/>
      <family val="2"/>
      <charset val="186"/>
    </font>
    <font>
      <b/>
      <i/>
      <sz val="10"/>
      <name val="Arial"/>
      <family val="2"/>
      <charset val="186"/>
    </font>
    <font>
      <sz val="9"/>
      <color rgb="FFFF000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theme="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 tint="-4.9989318521683403E-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3" fontId="1" fillId="0" borderId="0" xfId="1" applyNumberFormat="1" applyAlignment="1">
      <alignment horizontal="right"/>
    </xf>
    <xf numFmtId="0" fontId="2" fillId="0" borderId="0" xfId="1" applyFont="1"/>
    <xf numFmtId="0" fontId="1" fillId="0" borderId="0" xfId="1" applyAlignment="1">
      <alignment horizontal="center" vertical="top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1" fillId="0" borderId="0" xfId="1" applyAlignment="1">
      <alignment horizontal="left" vertical="top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vertical="top" wrapText="1" shrinkToFit="1"/>
    </xf>
    <xf numFmtId="0" fontId="2" fillId="0" borderId="1" xfId="1" applyFont="1" applyBorder="1" applyAlignment="1">
      <alignment vertical="top" wrapText="1"/>
    </xf>
    <xf numFmtId="49" fontId="1" fillId="0" borderId="1" xfId="1" applyNumberFormat="1" applyBorder="1" applyAlignment="1">
      <alignment horizontal="left" vertical="top"/>
    </xf>
    <xf numFmtId="0" fontId="1" fillId="0" borderId="1" xfId="1" applyBorder="1" applyAlignment="1">
      <alignment vertical="top" wrapText="1" shrinkToFit="1"/>
    </xf>
    <xf numFmtId="3" fontId="2" fillId="0" borderId="1" xfId="1" applyNumberFormat="1" applyFont="1" applyBorder="1" applyAlignment="1">
      <alignment vertical="top"/>
    </xf>
    <xf numFmtId="0" fontId="1" fillId="0" borderId="0" xfId="1" applyAlignment="1">
      <alignment horizontal="left" vertical="top" wrapText="1"/>
    </xf>
    <xf numFmtId="3" fontId="1" fillId="0" borderId="0" xfId="1" applyNumberFormat="1" applyAlignment="1">
      <alignment horizontal="right" vertical="center"/>
    </xf>
    <xf numFmtId="10" fontId="1" fillId="0" borderId="0" xfId="1" applyNumberFormat="1" applyAlignment="1">
      <alignment horizontal="right" vertical="center"/>
    </xf>
    <xf numFmtId="3" fontId="1" fillId="0" borderId="0" xfId="1" applyNumberFormat="1"/>
    <xf numFmtId="3" fontId="2" fillId="0" borderId="0" xfId="1" applyNumberFormat="1" applyFont="1"/>
    <xf numFmtId="0" fontId="6" fillId="0" borderId="0" xfId="1" applyFont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3" fontId="1" fillId="0" borderId="0" xfId="1" applyNumberFormat="1" applyAlignment="1">
      <alignment vertical="center"/>
    </xf>
    <xf numFmtId="4" fontId="2" fillId="3" borderId="1" xfId="1" applyNumberFormat="1" applyFont="1" applyFill="1" applyBorder="1" applyAlignment="1">
      <alignment vertical="top"/>
    </xf>
    <xf numFmtId="4" fontId="2" fillId="2" borderId="1" xfId="1" applyNumberFormat="1" applyFont="1" applyFill="1" applyBorder="1" applyAlignment="1">
      <alignment vertical="top"/>
    </xf>
    <xf numFmtId="4" fontId="1" fillId="2" borderId="1" xfId="1" applyNumberFormat="1" applyFill="1" applyBorder="1" applyAlignment="1">
      <alignment vertical="top"/>
    </xf>
    <xf numFmtId="4" fontId="1" fillId="0" borderId="0" xfId="1" applyNumberFormat="1" applyAlignment="1">
      <alignment vertical="center"/>
    </xf>
    <xf numFmtId="3" fontId="2" fillId="0" borderId="1" xfId="1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top" wrapText="1"/>
    </xf>
    <xf numFmtId="3" fontId="1" fillId="0" borderId="0" xfId="1" applyNumberFormat="1" applyAlignment="1">
      <alignment horizontal="right" wrapText="1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166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8" fillId="2" borderId="0" xfId="1" applyFont="1" applyFill="1" applyAlignment="1">
      <alignment vertical="center"/>
    </xf>
    <xf numFmtId="3" fontId="3" fillId="0" borderId="0" xfId="1" applyNumberFormat="1" applyFont="1" applyAlignment="1">
      <alignment horizontal="right"/>
    </xf>
    <xf numFmtId="49" fontId="12" fillId="0" borderId="0" xfId="1" applyNumberFormat="1" applyFont="1" applyAlignment="1">
      <alignment horizontal="left" vertical="top"/>
    </xf>
    <xf numFmtId="0" fontId="3" fillId="0" borderId="0" xfId="1" applyFont="1" applyAlignment="1">
      <alignment vertical="center"/>
    </xf>
    <xf numFmtId="0" fontId="3" fillId="0" borderId="0" xfId="1" applyFont="1"/>
    <xf numFmtId="3" fontId="3" fillId="0" borderId="0" xfId="0" applyNumberFormat="1" applyFont="1" applyAlignment="1">
      <alignment horizontal="right"/>
    </xf>
    <xf numFmtId="0" fontId="12" fillId="0" borderId="0" xfId="1" applyFont="1"/>
    <xf numFmtId="0" fontId="3" fillId="0" borderId="0" xfId="1" applyFont="1" applyAlignment="1">
      <alignment wrapText="1"/>
    </xf>
    <xf numFmtId="3" fontId="12" fillId="0" borderId="0" xfId="1" applyNumberFormat="1" applyFont="1"/>
    <xf numFmtId="3" fontId="3" fillId="0" borderId="0" xfId="1" applyNumberFormat="1" applyFont="1"/>
    <xf numFmtId="0" fontId="1" fillId="0" borderId="1" xfId="1" applyBorder="1" applyAlignment="1">
      <alignment vertical="center"/>
    </xf>
    <xf numFmtId="0" fontId="7" fillId="0" borderId="0" xfId="1" applyFont="1" applyAlignment="1">
      <alignment vertical="center"/>
    </xf>
    <xf numFmtId="166" fontId="15" fillId="0" borderId="0" xfId="3" applyNumberFormat="1" applyFont="1" applyFill="1" applyBorder="1"/>
    <xf numFmtId="0" fontId="1" fillId="0" borderId="3" xfId="1" applyBorder="1" applyAlignment="1">
      <alignment vertical="center"/>
    </xf>
    <xf numFmtId="166" fontId="1" fillId="2" borderId="0" xfId="1" applyNumberFormat="1" applyFill="1" applyAlignment="1">
      <alignment vertical="center"/>
    </xf>
    <xf numFmtId="0" fontId="4" fillId="2" borderId="0" xfId="1" applyFont="1" applyFill="1" applyAlignment="1">
      <alignment vertical="center"/>
    </xf>
    <xf numFmtId="167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center"/>
    </xf>
    <xf numFmtId="3" fontId="14" fillId="0" borderId="0" xfId="1" applyNumberFormat="1" applyFont="1" applyAlignment="1">
      <alignment horizontal="center" wrapText="1"/>
    </xf>
    <xf numFmtId="166" fontId="16" fillId="0" borderId="0" xfId="3" applyNumberFormat="1" applyFont="1" applyFill="1" applyBorder="1"/>
    <xf numFmtId="9" fontId="2" fillId="0" borderId="1" xfId="9" applyFont="1" applyBorder="1" applyAlignment="1">
      <alignment vertical="top"/>
    </xf>
    <xf numFmtId="9" fontId="1" fillId="0" borderId="1" xfId="9" applyFont="1" applyFill="1" applyBorder="1" applyAlignment="1">
      <alignment vertical="top"/>
    </xf>
    <xf numFmtId="9" fontId="1" fillId="0" borderId="1" xfId="9" applyFont="1" applyFill="1" applyBorder="1" applyAlignment="1">
      <alignment horizontal="right" vertical="center"/>
    </xf>
    <xf numFmtId="4" fontId="8" fillId="0" borderId="0" xfId="0" applyNumberFormat="1" applyFont="1"/>
    <xf numFmtId="0" fontId="18" fillId="0" borderId="0" xfId="1" applyFont="1" applyAlignment="1">
      <alignment vertical="center"/>
    </xf>
    <xf numFmtId="3" fontId="19" fillId="0" borderId="0" xfId="1" applyNumberFormat="1" applyFont="1" applyAlignment="1">
      <alignment horizontal="right"/>
    </xf>
    <xf numFmtId="0" fontId="19" fillId="0" borderId="0" xfId="1" applyFont="1" applyAlignment="1">
      <alignment wrapText="1"/>
    </xf>
    <xf numFmtId="0" fontId="19" fillId="0" borderId="0" xfId="1" applyFont="1"/>
    <xf numFmtId="0" fontId="20" fillId="0" borderId="0" xfId="1" applyFont="1"/>
    <xf numFmtId="3" fontId="21" fillId="0" borderId="0" xfId="1" applyNumberFormat="1" applyFont="1"/>
    <xf numFmtId="3" fontId="22" fillId="0" borderId="0" xfId="1" applyNumberFormat="1" applyFont="1" applyAlignment="1">
      <alignment horizontal="center" wrapText="1"/>
    </xf>
    <xf numFmtId="3" fontId="19" fillId="2" borderId="0" xfId="1" applyNumberFormat="1" applyFont="1" applyFill="1" applyAlignment="1">
      <alignment horizontal="right"/>
    </xf>
    <xf numFmtId="0" fontId="21" fillId="0" borderId="0" xfId="1" applyFont="1" applyAlignment="1">
      <alignment wrapText="1"/>
    </xf>
    <xf numFmtId="49" fontId="21" fillId="0" borderId="0" xfId="1" applyNumberFormat="1" applyFont="1" applyAlignment="1">
      <alignment horizontal="left" vertical="top"/>
    </xf>
    <xf numFmtId="4" fontId="19" fillId="0" borderId="0" xfId="1" applyNumberFormat="1" applyFont="1"/>
    <xf numFmtId="3" fontId="19" fillId="0" borderId="0" xfId="1" applyNumberFormat="1" applyFont="1" applyAlignment="1">
      <alignment vertical="top"/>
    </xf>
    <xf numFmtId="4" fontId="23" fillId="0" borderId="0" xfId="1" applyNumberFormat="1" applyFont="1"/>
    <xf numFmtId="3" fontId="19" fillId="0" borderId="0" xfId="1" applyNumberFormat="1" applyFont="1" applyAlignment="1">
      <alignment vertical="center"/>
    </xf>
    <xf numFmtId="0" fontId="21" fillId="0" borderId="0" xfId="1" applyFont="1" applyAlignment="1">
      <alignment vertical="top" wrapText="1"/>
    </xf>
    <xf numFmtId="49" fontId="21" fillId="0" borderId="0" xfId="1" applyNumberFormat="1" applyFont="1" applyAlignment="1">
      <alignment vertical="center"/>
    </xf>
    <xf numFmtId="0" fontId="23" fillId="0" borderId="0" xfId="1" applyFont="1" applyAlignment="1">
      <alignment vertical="center" wrapText="1"/>
    </xf>
    <xf numFmtId="166" fontId="19" fillId="2" borderId="0" xfId="1" applyNumberFormat="1" applyFont="1" applyFill="1" applyAlignment="1">
      <alignment vertical="center"/>
    </xf>
    <xf numFmtId="4" fontId="24" fillId="2" borderId="0" xfId="1" applyNumberFormat="1" applyFont="1" applyFill="1" applyAlignment="1">
      <alignment vertical="center"/>
    </xf>
    <xf numFmtId="0" fontId="21" fillId="0" borderId="0" xfId="1" applyFont="1" applyAlignment="1">
      <alignment vertical="center"/>
    </xf>
    <xf numFmtId="166" fontId="16" fillId="0" borderId="0" xfId="3" applyNumberFormat="1" applyFont="1"/>
    <xf numFmtId="4" fontId="18" fillId="0" borderId="0" xfId="1" applyNumberFormat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0" applyFont="1" applyAlignment="1">
      <alignment vertical="center" wrapText="1"/>
    </xf>
    <xf numFmtId="166" fontId="15" fillId="0" borderId="0" xfId="3" applyNumberFormat="1" applyFont="1"/>
    <xf numFmtId="167" fontId="21" fillId="0" borderId="0" xfId="1" applyNumberFormat="1" applyFont="1" applyAlignment="1">
      <alignment vertical="center"/>
    </xf>
    <xf numFmtId="49" fontId="21" fillId="0" borderId="1" xfId="1" applyNumberFormat="1" applyFont="1" applyBorder="1" applyAlignment="1">
      <alignment vertical="center"/>
    </xf>
    <xf numFmtId="0" fontId="19" fillId="0" borderId="0" xfId="1" applyFont="1" applyAlignment="1">
      <alignment vertical="center" wrapText="1"/>
    </xf>
    <xf numFmtId="0" fontId="26" fillId="0" borderId="0" xfId="1" applyFont="1" applyAlignment="1">
      <alignment vertical="center" wrapText="1"/>
    </xf>
    <xf numFmtId="0" fontId="19" fillId="0" borderId="0" xfId="1" applyFont="1" applyAlignment="1">
      <alignment vertical="center"/>
    </xf>
    <xf numFmtId="4" fontId="19" fillId="0" borderId="1" xfId="1" applyNumberFormat="1" applyFont="1" applyBorder="1" applyAlignment="1">
      <alignment vertical="center"/>
    </xf>
    <xf numFmtId="49" fontId="19" fillId="0" borderId="1" xfId="1" applyNumberFormat="1" applyFont="1" applyBorder="1" applyAlignment="1">
      <alignment vertical="center"/>
    </xf>
    <xf numFmtId="3" fontId="21" fillId="0" borderId="0" xfId="1" applyNumberFormat="1" applyFont="1" applyAlignment="1">
      <alignment vertical="center"/>
    </xf>
    <xf numFmtId="4" fontId="23" fillId="0" borderId="0" xfId="1" applyNumberFormat="1" applyFont="1" applyAlignment="1">
      <alignment vertical="center"/>
    </xf>
    <xf numFmtId="4" fontId="21" fillId="2" borderId="1" xfId="1" applyNumberFormat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166" fontId="21" fillId="0" borderId="0" xfId="1" applyNumberFormat="1" applyFont="1" applyAlignment="1">
      <alignment vertical="center"/>
    </xf>
    <xf numFmtId="0" fontId="23" fillId="0" borderId="0" xfId="1" applyFont="1" applyAlignment="1">
      <alignment vertical="center"/>
    </xf>
    <xf numFmtId="4" fontId="21" fillId="0" borderId="1" xfId="1" applyNumberFormat="1" applyFont="1" applyBorder="1" applyAlignment="1">
      <alignment vertical="center"/>
    </xf>
    <xf numFmtId="49" fontId="21" fillId="2" borderId="1" xfId="1" applyNumberFormat="1" applyFont="1" applyFill="1" applyBorder="1" applyAlignment="1">
      <alignment vertical="center"/>
    </xf>
    <xf numFmtId="0" fontId="19" fillId="0" borderId="0" xfId="1" applyFont="1" applyAlignment="1">
      <alignment horizontal="center" vertical="top"/>
    </xf>
    <xf numFmtId="3" fontId="19" fillId="0" borderId="1" xfId="1" applyNumberFormat="1" applyFont="1" applyBorder="1" applyAlignment="1">
      <alignment horizontal="center" vertical="top" wrapText="1"/>
    </xf>
    <xf numFmtId="0" fontId="19" fillId="0" borderId="1" xfId="1" applyFont="1" applyBorder="1" applyAlignment="1">
      <alignment horizontal="center" vertical="top"/>
    </xf>
    <xf numFmtId="0" fontId="21" fillId="0" borderId="0" xfId="1" applyFont="1"/>
    <xf numFmtId="0" fontId="21" fillId="0" borderId="1" xfId="2" applyNumberFormat="1" applyFont="1" applyBorder="1" applyAlignment="1">
      <alignment horizontal="center"/>
    </xf>
    <xf numFmtId="3" fontId="21" fillId="0" borderId="0" xfId="1" applyNumberFormat="1" applyFont="1" applyAlignment="1">
      <alignment horizontal="center"/>
    </xf>
    <xf numFmtId="0" fontId="19" fillId="2" borderId="0" xfId="1" applyFont="1" applyFill="1" applyAlignment="1">
      <alignment wrapText="1"/>
    </xf>
    <xf numFmtId="3" fontId="21" fillId="0" borderId="0" xfId="1" applyNumberFormat="1" applyFont="1" applyAlignment="1">
      <alignment horizontal="right"/>
    </xf>
    <xf numFmtId="0" fontId="28" fillId="0" borderId="0" xfId="0" applyFont="1" applyAlignment="1">
      <alignment wrapText="1"/>
    </xf>
    <xf numFmtId="3" fontId="19" fillId="0" borderId="0" xfId="1" applyNumberFormat="1" applyFont="1"/>
    <xf numFmtId="3" fontId="19" fillId="2" borderId="0" xfId="1" applyNumberFormat="1" applyFont="1" applyFill="1"/>
    <xf numFmtId="0" fontId="19" fillId="2" borderId="0" xfId="1" applyFont="1" applyFill="1"/>
    <xf numFmtId="0" fontId="21" fillId="2" borderId="1" xfId="2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4" fontId="19" fillId="2" borderId="1" xfId="1" applyNumberFormat="1" applyFont="1" applyFill="1" applyBorder="1" applyAlignment="1">
      <alignment vertical="center"/>
    </xf>
    <xf numFmtId="3" fontId="19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0" fontId="21" fillId="2" borderId="0" xfId="1" applyFont="1" applyFill="1"/>
    <xf numFmtId="3" fontId="21" fillId="2" borderId="0" xfId="1" applyNumberFormat="1" applyFont="1" applyFill="1"/>
    <xf numFmtId="0" fontId="21" fillId="2" borderId="1" xfId="2" applyNumberFormat="1" applyFont="1" applyFill="1" applyBorder="1" applyAlignment="1">
      <alignment horizontal="center" wrapText="1"/>
    </xf>
    <xf numFmtId="0" fontId="21" fillId="2" borderId="1" xfId="2" applyNumberFormat="1" applyFont="1" applyFill="1" applyBorder="1" applyAlignment="1">
      <alignment horizontal="center" vertical="top" wrapText="1"/>
    </xf>
    <xf numFmtId="3" fontId="19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 wrapText="1"/>
    </xf>
    <xf numFmtId="3" fontId="30" fillId="0" borderId="0" xfId="0" applyNumberFormat="1" applyFont="1" applyAlignment="1">
      <alignment horizontal="right"/>
    </xf>
    <xf numFmtId="0" fontId="21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49" fontId="19" fillId="2" borderId="1" xfId="1" applyNumberFormat="1" applyFont="1" applyFill="1" applyBorder="1" applyAlignment="1">
      <alignment vertical="center"/>
    </xf>
    <xf numFmtId="0" fontId="18" fillId="0" borderId="0" xfId="1" applyFont="1"/>
    <xf numFmtId="0" fontId="23" fillId="0" borderId="0" xfId="1" applyFont="1" applyAlignment="1">
      <alignment horizontal="center" vertical="top"/>
    </xf>
    <xf numFmtId="3" fontId="21" fillId="0" borderId="1" xfId="1" applyNumberFormat="1" applyFont="1" applyBorder="1" applyAlignment="1">
      <alignment horizontal="center" vertical="top" wrapText="1"/>
    </xf>
    <xf numFmtId="3" fontId="21" fillId="2" borderId="1" xfId="1" applyNumberFormat="1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/>
    </xf>
    <xf numFmtId="4" fontId="19" fillId="3" borderId="1" xfId="1" applyNumberFormat="1" applyFont="1" applyFill="1" applyBorder="1" applyAlignment="1">
      <alignment vertical="center"/>
    </xf>
    <xf numFmtId="4" fontId="2" fillId="0" borderId="1" xfId="1" applyNumberFormat="1" applyFont="1" applyBorder="1"/>
    <xf numFmtId="0" fontId="21" fillId="2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9" fillId="2" borderId="1" xfId="0" applyFont="1" applyFill="1" applyBorder="1" applyAlignment="1">
      <alignment horizontal="left" wrapText="1"/>
    </xf>
    <xf numFmtId="0" fontId="29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1" fillId="0" borderId="1" xfId="1" applyBorder="1" applyAlignment="1">
      <alignment horizontal="left" wrapText="1"/>
    </xf>
    <xf numFmtId="0" fontId="19" fillId="0" borderId="1" xfId="1" applyFont="1" applyBorder="1" applyAlignment="1">
      <alignment horizontal="left" wrapText="1"/>
    </xf>
    <xf numFmtId="0" fontId="21" fillId="0" borderId="1" xfId="1" applyFont="1" applyBorder="1" applyAlignment="1">
      <alignment horizontal="left" wrapText="1"/>
    </xf>
    <xf numFmtId="0" fontId="21" fillId="2" borderId="1" xfId="1" applyFont="1" applyFill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4" fontId="1" fillId="0" borderId="1" xfId="1" applyNumberForma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0" fontId="1" fillId="0" borderId="0" xfId="1" applyAlignment="1">
      <alignment vertical="top"/>
    </xf>
    <xf numFmtId="0" fontId="8" fillId="0" borderId="0" xfId="0" applyFont="1" applyAlignment="1">
      <alignment horizontal="right" wrapText="1"/>
    </xf>
    <xf numFmtId="3" fontId="22" fillId="0" borderId="0" xfId="1" applyNumberFormat="1" applyFont="1" applyAlignment="1">
      <alignment horizontal="center" wrapText="1"/>
    </xf>
    <xf numFmtId="0" fontId="26" fillId="0" borderId="0" xfId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wrapText="1"/>
    </xf>
    <xf numFmtId="3" fontId="1" fillId="0" borderId="0" xfId="1" applyNumberFormat="1" applyAlignment="1">
      <alignment horizontal="right" wrapText="1"/>
    </xf>
    <xf numFmtId="0" fontId="1" fillId="0" borderId="0" xfId="1" applyAlignment="1">
      <alignment horizontal="left" wrapText="1"/>
    </xf>
    <xf numFmtId="0" fontId="19" fillId="0" borderId="0" xfId="1" applyFont="1" applyAlignment="1">
      <alignment horizontal="left" wrapText="1"/>
    </xf>
    <xf numFmtId="49" fontId="21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3" fontId="21" fillId="0" borderId="1" xfId="1" applyNumberFormat="1" applyFont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top"/>
    </xf>
    <xf numFmtId="0" fontId="2" fillId="0" borderId="3" xfId="2" applyNumberFormat="1" applyFont="1" applyFill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/>
    </xf>
    <xf numFmtId="0" fontId="2" fillId="0" borderId="2" xfId="2" applyNumberFormat="1" applyFont="1" applyBorder="1" applyAlignment="1">
      <alignment horizontal="center" vertical="top"/>
    </xf>
    <xf numFmtId="0" fontId="2" fillId="0" borderId="3" xfId="2" applyNumberFormat="1" applyFont="1" applyBorder="1" applyAlignment="1">
      <alignment horizontal="center" vertical="top"/>
    </xf>
    <xf numFmtId="0" fontId="2" fillId="0" borderId="4" xfId="2" applyNumberFormat="1" applyFont="1" applyBorder="1" applyAlignment="1">
      <alignment horizontal="center" vertical="top"/>
    </xf>
    <xf numFmtId="0" fontId="2" fillId="0" borderId="4" xfId="2" applyNumberFormat="1" applyFont="1" applyFill="1" applyBorder="1" applyAlignment="1">
      <alignment horizontal="center" vertical="top"/>
    </xf>
    <xf numFmtId="3" fontId="1" fillId="0" borderId="0" xfId="1" applyNumberFormat="1" applyFont="1" applyAlignment="1">
      <alignment horizontal="right"/>
    </xf>
  </cellXfs>
  <cellStyles count="10">
    <cellStyle name="Koma" xfId="3" builtinId="3"/>
    <cellStyle name="Koma 2" xfId="2" xr:uid="{00000000-0005-0000-0000-000001000000}"/>
    <cellStyle name="Normaallaad" xfId="0" builtinId="0"/>
    <cellStyle name="Normaallaad 2" xfId="1" xr:uid="{00000000-0005-0000-0000-000003000000}"/>
    <cellStyle name="Normaallaad 2 2" xfId="8" xr:uid="{00000000-0005-0000-0000-000004000000}"/>
    <cellStyle name="Normaallaad 2 3" xfId="5" xr:uid="{00000000-0005-0000-0000-000005000000}"/>
    <cellStyle name="Normaallaad 3" xfId="6" xr:uid="{00000000-0005-0000-0000-000006000000}"/>
    <cellStyle name="Protsent" xfId="9" builtinId="5"/>
    <cellStyle name="Protsent 2" xfId="7" xr:uid="{00000000-0005-0000-0000-000007000000}"/>
    <cellStyle name="Valuuta 2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gina Sergejeva - SOM" id="{E4FC830C-A48C-4D48-91D3-40B1B188EEB7}" userId="S::regina.sergejeva@sm.ee::b6b8a6de-60a5-4c20-b438-ff4fbe1dc019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7" dT="2025-04-24T12:49:46.23" personId="{E4FC830C-A48C-4D48-91D3-40B1B188EEB7}" id="{CABD5D1A-1427-42B9-B02D-0169C7A5100B}">
    <text>VH 73218,77+226401,11varu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C63E-DD7B-482F-BAC2-CDF478ADF244}">
  <sheetPr>
    <pageSetUpPr fitToPage="1"/>
  </sheetPr>
  <dimension ref="A1:CH74"/>
  <sheetViews>
    <sheetView tabSelected="1" zoomScale="98" zoomScaleNormal="98" zoomScalePageLayoutView="73" workbookViewId="0">
      <selection activeCell="K9" sqref="K9"/>
    </sheetView>
  </sheetViews>
  <sheetFormatPr defaultColWidth="9.26953125" defaultRowHeight="12.5" x14ac:dyDescent="0.25"/>
  <cols>
    <col min="1" max="1" width="7.54296875" style="66" customWidth="1"/>
    <col min="2" max="2" width="34" style="65" customWidth="1"/>
    <col min="3" max="3" width="11.453125" style="64" bestFit="1" customWidth="1"/>
    <col min="4" max="4" width="11.453125" style="70" bestFit="1" customWidth="1"/>
    <col min="5" max="6" width="11.453125" style="64" bestFit="1" customWidth="1"/>
    <col min="7" max="7" width="11.54296875" style="64" customWidth="1"/>
    <col min="8" max="9" width="11.453125" style="64" bestFit="1" customWidth="1"/>
    <col min="10" max="10" width="10.7265625" style="64" bestFit="1" customWidth="1"/>
    <col min="11" max="11" width="11.453125" style="64" bestFit="1" customWidth="1"/>
    <col min="12" max="12" width="7.90625" style="64" bestFit="1" customWidth="1"/>
    <col min="13" max="13" width="11.453125" style="3" bestFit="1" customWidth="1"/>
    <col min="14" max="14" width="7.90625" style="3" bestFit="1" customWidth="1"/>
    <col min="15" max="15" width="11.453125" style="3" bestFit="1" customWidth="1"/>
    <col min="16" max="16" width="5.26953125" style="3" bestFit="1" customWidth="1"/>
    <col min="17" max="17" width="12.7265625" style="3" customWidth="1"/>
    <col min="18" max="18" width="10.26953125" style="3" customWidth="1"/>
    <col min="19" max="19" width="13.26953125" style="40" customWidth="1"/>
    <col min="20" max="20" width="7.26953125" style="3" customWidth="1"/>
    <col min="21" max="21" width="15.7265625" style="3" customWidth="1"/>
    <col min="22" max="22" width="13.453125" style="3" customWidth="1"/>
    <col min="23" max="23" width="16.26953125" style="3" customWidth="1"/>
    <col min="24" max="24" width="6.26953125" style="3" customWidth="1"/>
    <col min="25" max="27" width="13.7265625" style="3" customWidth="1"/>
    <col min="28" max="28" width="14" style="1" customWidth="1"/>
    <col min="29" max="29" width="9" style="1" customWidth="1"/>
    <col min="30" max="30" width="15.54296875" style="1" customWidth="1"/>
    <col min="31" max="16384" width="9.26953125" style="1"/>
  </cols>
  <sheetData>
    <row r="1" spans="1:27" ht="57.75" customHeight="1" x14ac:dyDescent="0.3">
      <c r="C1" s="154" t="s">
        <v>69</v>
      </c>
      <c r="D1" s="155"/>
      <c r="E1" s="155"/>
      <c r="F1" s="155"/>
      <c r="G1" s="155"/>
      <c r="H1" s="155"/>
      <c r="I1" s="155"/>
      <c r="S1" s="44"/>
    </row>
    <row r="2" spans="1:27" ht="17.149999999999999" customHeight="1" x14ac:dyDescent="0.25">
      <c r="C2" s="111"/>
      <c r="D2" s="111"/>
      <c r="E2" s="111"/>
      <c r="F2" s="111"/>
      <c r="G2" s="111"/>
      <c r="H2" s="111"/>
      <c r="I2" s="169" t="s">
        <v>71</v>
      </c>
      <c r="J2" s="111"/>
      <c r="V2" s="156"/>
      <c r="W2" s="156"/>
      <c r="X2" s="156"/>
      <c r="Y2" s="156"/>
      <c r="Z2" s="34"/>
      <c r="AA2" s="34"/>
    </row>
    <row r="3" spans="1:27" x14ac:dyDescent="0.25">
      <c r="C3" s="124"/>
      <c r="D3" s="125"/>
      <c r="E3" s="125"/>
      <c r="F3" s="125"/>
      <c r="G3" s="125"/>
      <c r="H3" s="125"/>
    </row>
    <row r="4" spans="1:27" ht="13" x14ac:dyDescent="0.3">
      <c r="C4" s="124"/>
      <c r="D4" s="126"/>
      <c r="E4" s="124"/>
      <c r="F4" s="124"/>
      <c r="G4" s="124"/>
      <c r="H4" s="124"/>
      <c r="I4" s="151" t="s">
        <v>70</v>
      </c>
      <c r="J4" s="110"/>
      <c r="X4" s="1"/>
      <c r="Y4" s="24"/>
      <c r="Z4" s="24"/>
      <c r="AA4" s="24"/>
    </row>
    <row r="5" spans="1:27" ht="13" x14ac:dyDescent="0.3">
      <c r="A5" s="127"/>
      <c r="C5" s="124"/>
      <c r="D5" s="124"/>
      <c r="E5" s="124"/>
      <c r="F5" s="124"/>
      <c r="G5" s="124"/>
      <c r="H5" s="124"/>
      <c r="X5" s="1"/>
    </row>
    <row r="6" spans="1:27" ht="13" x14ac:dyDescent="0.3">
      <c r="A6" s="127"/>
      <c r="D6" s="64"/>
      <c r="X6" s="1"/>
    </row>
    <row r="7" spans="1:27" ht="13" x14ac:dyDescent="0.3">
      <c r="A7" s="127" t="s">
        <v>0</v>
      </c>
      <c r="D7" s="64"/>
      <c r="X7" s="1"/>
    </row>
    <row r="8" spans="1:27" x14ac:dyDescent="0.25">
      <c r="D8" s="64"/>
      <c r="X8" s="1"/>
    </row>
    <row r="9" spans="1:27" x14ac:dyDescent="0.25">
      <c r="A9" s="128" t="s">
        <v>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1"/>
      <c r="N9" s="1"/>
      <c r="O9" s="1"/>
      <c r="P9" s="1"/>
      <c r="Q9" s="1"/>
      <c r="R9" s="1"/>
      <c r="S9" s="43"/>
      <c r="T9" s="1"/>
      <c r="U9" s="1"/>
      <c r="V9" s="1"/>
      <c r="W9" s="1"/>
      <c r="X9" s="1"/>
      <c r="Y9" s="1"/>
      <c r="Z9" s="1"/>
      <c r="AA9" s="1"/>
    </row>
    <row r="10" spans="1:27" ht="12.65" customHeight="1" x14ac:dyDescent="0.25">
      <c r="A10" s="157" t="s">
        <v>2</v>
      </c>
      <c r="B10" s="158"/>
      <c r="C10" s="158"/>
      <c r="D10" s="158"/>
      <c r="E10" s="158"/>
      <c r="F10" s="158"/>
      <c r="G10" s="158"/>
      <c r="H10" s="158"/>
      <c r="I10" s="158"/>
      <c r="J10" s="66"/>
      <c r="K10" s="66"/>
      <c r="L10" s="66"/>
      <c r="M10" s="1"/>
      <c r="N10" s="1"/>
      <c r="O10" s="1"/>
      <c r="P10" s="1"/>
      <c r="Q10" s="1"/>
      <c r="R10" s="1"/>
      <c r="S10" s="43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50" t="s">
        <v>66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1"/>
      <c r="N11" s="1"/>
      <c r="O11" s="1"/>
      <c r="P11" s="1"/>
      <c r="Q11" s="1"/>
      <c r="R11" s="1"/>
      <c r="S11" s="43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28" t="s">
        <v>3</v>
      </c>
      <c r="D12" s="64"/>
    </row>
    <row r="13" spans="1:27" x14ac:dyDescent="0.25">
      <c r="A13" s="128"/>
      <c r="D13" s="64"/>
    </row>
    <row r="14" spans="1:27" ht="15" customHeight="1" x14ac:dyDescent="0.3">
      <c r="A14" s="159" t="s">
        <v>4</v>
      </c>
      <c r="B14" s="160" t="s">
        <v>5</v>
      </c>
      <c r="C14" s="161" t="s">
        <v>6</v>
      </c>
      <c r="D14" s="161"/>
      <c r="E14" s="161"/>
      <c r="F14" s="161"/>
      <c r="G14" s="161"/>
      <c r="H14" s="161"/>
      <c r="I14" s="161"/>
      <c r="J14" s="108"/>
      <c r="K14" s="108"/>
      <c r="L14" s="108"/>
      <c r="M14" s="56"/>
      <c r="N14" s="56"/>
      <c r="O14" s="56"/>
      <c r="P14" s="56"/>
      <c r="Q14" s="56"/>
      <c r="R14" s="56"/>
      <c r="S14" s="48"/>
    </row>
    <row r="15" spans="1:27" s="4" customFormat="1" ht="13.15" customHeight="1" x14ac:dyDescent="0.3">
      <c r="A15" s="159"/>
      <c r="B15" s="160"/>
      <c r="C15" s="107">
        <v>2022</v>
      </c>
      <c r="D15" s="115">
        <v>2023</v>
      </c>
      <c r="E15" s="122">
        <v>2024</v>
      </c>
      <c r="F15" s="107">
        <v>2025</v>
      </c>
      <c r="G15" s="107">
        <v>2026</v>
      </c>
      <c r="H15" s="107">
        <v>2027</v>
      </c>
      <c r="I15" s="107" t="s">
        <v>7</v>
      </c>
      <c r="J15" s="130"/>
      <c r="K15" s="106"/>
      <c r="L15" s="106"/>
    </row>
    <row r="16" spans="1:27" s="4" customFormat="1" ht="26.25" customHeight="1" x14ac:dyDescent="0.3">
      <c r="A16" s="159"/>
      <c r="B16" s="160"/>
      <c r="C16" s="132" t="s">
        <v>8</v>
      </c>
      <c r="D16" s="133" t="s">
        <v>8</v>
      </c>
      <c r="E16" s="123" t="s">
        <v>9</v>
      </c>
      <c r="F16" s="132" t="s">
        <v>9</v>
      </c>
      <c r="G16" s="132" t="s">
        <v>9</v>
      </c>
      <c r="H16" s="132" t="s">
        <v>9</v>
      </c>
      <c r="I16" s="132" t="s">
        <v>8</v>
      </c>
      <c r="J16" s="130"/>
      <c r="K16" s="106"/>
      <c r="L16" s="106"/>
    </row>
    <row r="17" spans="1:86" s="5" customFormat="1" x14ac:dyDescent="0.25">
      <c r="A17" s="105">
        <v>1</v>
      </c>
      <c r="B17" s="105">
        <v>2</v>
      </c>
      <c r="C17" s="104">
        <v>3</v>
      </c>
      <c r="D17" s="116">
        <v>4</v>
      </c>
      <c r="E17" s="116">
        <v>5</v>
      </c>
      <c r="F17" s="134">
        <v>6</v>
      </c>
      <c r="G17" s="134">
        <v>7</v>
      </c>
      <c r="H17" s="134">
        <v>8</v>
      </c>
      <c r="I17" s="105">
        <v>9</v>
      </c>
      <c r="J17" s="131"/>
      <c r="K17" s="103"/>
      <c r="L17" s="103"/>
    </row>
    <row r="18" spans="1:86" s="6" customFormat="1" ht="13.5" customHeight="1" x14ac:dyDescent="0.3">
      <c r="A18" s="102" t="s">
        <v>10</v>
      </c>
      <c r="B18" s="137" t="s">
        <v>11</v>
      </c>
      <c r="C18" s="97">
        <f>SUM(C19+C22+C29+C35)</f>
        <v>0</v>
      </c>
      <c r="D18" s="97">
        <f>SUM(D19+D22+D29+D35)</f>
        <v>39477.390000000007</v>
      </c>
      <c r="E18" s="97">
        <f>SUM(E19+E22+E29+E35)</f>
        <v>309123.82999999996</v>
      </c>
      <c r="F18" s="26">
        <f t="shared" ref="F18:H18" si="0">SUM(F19+F22+F29+F35)</f>
        <v>1801343.59</v>
      </c>
      <c r="G18" s="26">
        <f>SUM(G19+G22+G29+G35)</f>
        <v>2489332.96</v>
      </c>
      <c r="H18" s="97">
        <f t="shared" si="0"/>
        <v>2337106.61</v>
      </c>
      <c r="I18" s="101">
        <f t="shared" ref="I18:I24" si="1">C18+D18+E18+F18+G18+H18</f>
        <v>6976384.379999999</v>
      </c>
      <c r="J18" s="100"/>
      <c r="K18" s="99"/>
      <c r="L18" s="99"/>
      <c r="M18" s="37"/>
      <c r="N18" s="37"/>
      <c r="O18" s="37"/>
      <c r="P18" s="37"/>
      <c r="Q18" s="37"/>
      <c r="R18" s="37"/>
      <c r="S18" s="37"/>
      <c r="T18" s="38"/>
      <c r="U18" s="7"/>
    </row>
    <row r="19" spans="1:86" s="6" customFormat="1" ht="13.5" customHeight="1" x14ac:dyDescent="0.3">
      <c r="A19" s="102" t="s">
        <v>12</v>
      </c>
      <c r="B19" s="137" t="s">
        <v>13</v>
      </c>
      <c r="C19" s="97">
        <f t="shared" ref="C19" si="2">SUM(C20:C21)</f>
        <v>0</v>
      </c>
      <c r="D19" s="97">
        <f>SUM(D20:D21)</f>
        <v>25879.9</v>
      </c>
      <c r="E19" s="97">
        <f>SUM(E20:E21)</f>
        <v>43189.36</v>
      </c>
      <c r="F19" s="97">
        <f t="shared" ref="F19:H19" si="3">SUM(F20:F21)</f>
        <v>73488.100000000006</v>
      </c>
      <c r="G19" s="97">
        <f t="shared" si="3"/>
        <v>79576</v>
      </c>
      <c r="H19" s="97">
        <f t="shared" si="3"/>
        <v>79576</v>
      </c>
      <c r="I19" s="101">
        <f t="shared" si="1"/>
        <v>301709.36</v>
      </c>
      <c r="J19" s="100"/>
      <c r="K19" s="99"/>
      <c r="L19" s="99"/>
      <c r="M19" s="37"/>
      <c r="N19" s="37"/>
      <c r="O19" s="37"/>
      <c r="P19" s="37"/>
      <c r="Q19" s="37"/>
      <c r="R19" s="37"/>
      <c r="S19" s="37"/>
      <c r="T19" s="38"/>
      <c r="U19" s="7"/>
    </row>
    <row r="20" spans="1:86" s="6" customFormat="1" ht="13.5" customHeight="1" x14ac:dyDescent="0.25">
      <c r="A20" s="102" t="s">
        <v>14</v>
      </c>
      <c r="B20" s="138" t="s">
        <v>15</v>
      </c>
      <c r="C20" s="117">
        <v>0</v>
      </c>
      <c r="D20" s="117">
        <v>25312.9</v>
      </c>
      <c r="E20" s="117">
        <v>42265.36</v>
      </c>
      <c r="F20" s="148">
        <v>63488.1</v>
      </c>
      <c r="G20" s="148">
        <v>69576</v>
      </c>
      <c r="H20" s="148">
        <v>69576</v>
      </c>
      <c r="I20" s="101">
        <f t="shared" si="1"/>
        <v>270218.36</v>
      </c>
      <c r="J20" s="98"/>
      <c r="K20" s="99"/>
      <c r="L20" s="99"/>
      <c r="M20" s="37"/>
      <c r="N20" s="37"/>
      <c r="O20" s="37"/>
      <c r="P20" s="37"/>
      <c r="Q20" s="37"/>
      <c r="R20" s="37"/>
      <c r="S20" s="37"/>
      <c r="T20" s="38"/>
      <c r="U20" s="7"/>
    </row>
    <row r="21" spans="1:86" s="6" customFormat="1" ht="13.5" customHeight="1" x14ac:dyDescent="0.25">
      <c r="A21" s="102" t="s">
        <v>16</v>
      </c>
      <c r="B21" s="139" t="s">
        <v>17</v>
      </c>
      <c r="C21" s="117">
        <v>0</v>
      </c>
      <c r="D21" s="117">
        <v>567</v>
      </c>
      <c r="E21" s="117">
        <v>924</v>
      </c>
      <c r="F21" s="148">
        <v>10000</v>
      </c>
      <c r="G21" s="148">
        <v>10000</v>
      </c>
      <c r="H21" s="148">
        <v>10000</v>
      </c>
      <c r="I21" s="101">
        <f>C21+D21+E21+F21+G21+H21</f>
        <v>31491</v>
      </c>
      <c r="J21" s="98"/>
      <c r="K21" s="99"/>
      <c r="L21" s="99"/>
      <c r="M21" s="37"/>
      <c r="N21" s="37"/>
      <c r="O21" s="37"/>
      <c r="P21" s="37"/>
      <c r="Q21" s="37"/>
      <c r="R21" s="37"/>
      <c r="S21" s="37"/>
      <c r="T21" s="38"/>
      <c r="U21" s="7"/>
    </row>
    <row r="22" spans="1:86" s="6" customFormat="1" ht="24.65" customHeight="1" x14ac:dyDescent="0.3">
      <c r="A22" s="102" t="s">
        <v>18</v>
      </c>
      <c r="B22" s="140" t="s">
        <v>19</v>
      </c>
      <c r="C22" s="97">
        <f t="shared" ref="C22" si="4">SUM(C23:C28)</f>
        <v>0</v>
      </c>
      <c r="D22" s="97">
        <f>SUM(D23:D28)</f>
        <v>10535.19</v>
      </c>
      <c r="E22" s="97">
        <f>SUM(E23:E28)</f>
        <v>108614.62</v>
      </c>
      <c r="F22" s="149">
        <f>SUM(F23:F28)</f>
        <v>1247532.27</v>
      </c>
      <c r="G22" s="149">
        <f t="shared" ref="G22:H22" si="5">SUM(G23:G28)</f>
        <v>1139875.8600000001</v>
      </c>
      <c r="H22" s="149">
        <f t="shared" si="5"/>
        <v>1169037.6099999999</v>
      </c>
      <c r="I22" s="101">
        <f t="shared" si="1"/>
        <v>3675595.5500000003</v>
      </c>
      <c r="J22" s="96"/>
      <c r="K22" s="95"/>
      <c r="L22" s="95"/>
      <c r="M22" s="25"/>
      <c r="N22" s="25"/>
      <c r="O22" s="25"/>
      <c r="P22" s="25"/>
      <c r="Q22" s="25"/>
      <c r="R22" s="25"/>
      <c r="S22" s="7"/>
      <c r="T22" s="39"/>
      <c r="U22" s="39"/>
    </row>
    <row r="23" spans="1:86" s="7" customFormat="1" ht="20.65" customHeight="1" x14ac:dyDescent="0.25">
      <c r="A23" s="129" t="s">
        <v>20</v>
      </c>
      <c r="B23" s="141" t="s">
        <v>21</v>
      </c>
      <c r="C23" s="93">
        <v>0</v>
      </c>
      <c r="D23" s="117">
        <v>9633.6</v>
      </c>
      <c r="E23" s="117">
        <v>48700.160000000003</v>
      </c>
      <c r="F23" s="148">
        <v>46268.04</v>
      </c>
      <c r="G23" s="148">
        <v>48703.199999999997</v>
      </c>
      <c r="H23" s="148">
        <v>53573.52</v>
      </c>
      <c r="I23" s="101">
        <f t="shared" si="1"/>
        <v>206878.52</v>
      </c>
      <c r="J23" s="63"/>
      <c r="K23" s="92"/>
      <c r="L23" s="92"/>
      <c r="M23" s="6"/>
      <c r="N23" s="6"/>
      <c r="O23" s="6"/>
      <c r="P23" s="6"/>
      <c r="Q23" s="6"/>
      <c r="R23" s="6"/>
      <c r="S23" s="6"/>
      <c r="T23" s="50"/>
      <c r="U23" s="50"/>
    </row>
    <row r="24" spans="1:86" s="7" customFormat="1" ht="23" customHeight="1" x14ac:dyDescent="0.25">
      <c r="A24" s="129" t="s">
        <v>22</v>
      </c>
      <c r="B24" s="141" t="s">
        <v>23</v>
      </c>
      <c r="C24" s="93">
        <v>0</v>
      </c>
      <c r="D24" s="117">
        <v>0</v>
      </c>
      <c r="E24" s="117">
        <v>0</v>
      </c>
      <c r="F24" s="148">
        <v>90448.8</v>
      </c>
      <c r="G24" s="148">
        <v>104524.56</v>
      </c>
      <c r="H24" s="148">
        <v>110000</v>
      </c>
      <c r="I24" s="101">
        <f t="shared" si="1"/>
        <v>304973.36</v>
      </c>
      <c r="J24" s="153"/>
      <c r="K24" s="153"/>
      <c r="L24" s="92"/>
      <c r="M24" s="6"/>
      <c r="N24" s="6"/>
      <c r="O24" s="6"/>
      <c r="P24" s="6"/>
      <c r="Q24" s="6"/>
      <c r="R24" s="6"/>
      <c r="S24" s="6"/>
      <c r="T24" s="50"/>
      <c r="U24" s="50"/>
    </row>
    <row r="25" spans="1:86" s="7" customFormat="1" ht="13.15" customHeight="1" x14ac:dyDescent="0.25">
      <c r="A25" s="129" t="s">
        <v>24</v>
      </c>
      <c r="B25" s="138" t="s">
        <v>62</v>
      </c>
      <c r="C25" s="93">
        <v>0</v>
      </c>
      <c r="D25" s="117">
        <v>0</v>
      </c>
      <c r="E25" s="117">
        <v>0</v>
      </c>
      <c r="F25" s="148">
        <v>55000</v>
      </c>
      <c r="G25" s="148">
        <v>109200</v>
      </c>
      <c r="H25" s="148">
        <v>57400</v>
      </c>
      <c r="I25" s="101">
        <f>SUM(C25:H25)</f>
        <v>221600</v>
      </c>
      <c r="J25" s="91"/>
      <c r="K25" s="92"/>
      <c r="L25" s="92"/>
      <c r="M25" s="6"/>
      <c r="N25" s="6"/>
      <c r="O25" s="6"/>
      <c r="P25" s="6"/>
      <c r="Q25" s="6"/>
      <c r="R25" s="6"/>
      <c r="S25" s="6"/>
      <c r="T25" s="50"/>
      <c r="U25" s="50"/>
    </row>
    <row r="26" spans="1:86" s="7" customFormat="1" ht="18" customHeight="1" x14ac:dyDescent="0.25">
      <c r="A26" s="94" t="s">
        <v>25</v>
      </c>
      <c r="B26" s="138" t="s">
        <v>26</v>
      </c>
      <c r="C26" s="93">
        <v>0</v>
      </c>
      <c r="D26" s="117">
        <v>0</v>
      </c>
      <c r="E26" s="117">
        <v>1708</v>
      </c>
      <c r="F26" s="148">
        <v>0</v>
      </c>
      <c r="G26" s="148">
        <v>10000</v>
      </c>
      <c r="H26" s="148">
        <v>0</v>
      </c>
      <c r="I26" s="101">
        <f t="shared" ref="I26:I38" si="6">C26+D26+E26+F26+G26+H26</f>
        <v>11708</v>
      </c>
      <c r="J26" s="63"/>
      <c r="K26" s="92"/>
      <c r="L26" s="92"/>
      <c r="M26" s="6"/>
      <c r="N26" s="6"/>
      <c r="O26" s="6"/>
      <c r="P26" s="6"/>
      <c r="Q26" s="6"/>
      <c r="R26" s="6"/>
      <c r="S26" s="6"/>
      <c r="T26" s="50"/>
      <c r="U26" s="50"/>
    </row>
    <row r="27" spans="1:86" s="7" customFormat="1" ht="52.15" customHeight="1" x14ac:dyDescent="0.25">
      <c r="A27" s="94" t="s">
        <v>27</v>
      </c>
      <c r="B27" s="141" t="s">
        <v>65</v>
      </c>
      <c r="C27" s="93">
        <v>0</v>
      </c>
      <c r="D27" s="117">
        <v>901.59</v>
      </c>
      <c r="E27" s="117">
        <v>47195.96</v>
      </c>
      <c r="F27" s="148">
        <v>200000</v>
      </c>
      <c r="G27" s="148">
        <v>199632.67</v>
      </c>
      <c r="H27" s="148">
        <v>300619.88</v>
      </c>
      <c r="I27" s="101">
        <f t="shared" si="6"/>
        <v>748350.1</v>
      </c>
      <c r="J27" s="91"/>
      <c r="K27" s="90"/>
      <c r="L27" s="92"/>
      <c r="M27" s="6"/>
      <c r="N27" s="6"/>
      <c r="O27" s="6"/>
      <c r="P27" s="6"/>
      <c r="Q27" s="6"/>
      <c r="R27" s="6"/>
      <c r="S27" s="6"/>
      <c r="T27" s="50"/>
      <c r="U27" s="50"/>
    </row>
    <row r="28" spans="1:86" s="7" customFormat="1" ht="25.15" customHeight="1" x14ac:dyDescent="0.25">
      <c r="A28" s="94" t="s">
        <v>28</v>
      </c>
      <c r="B28" s="138" t="s">
        <v>29</v>
      </c>
      <c r="C28" s="93">
        <v>0</v>
      </c>
      <c r="D28" s="117">
        <v>0</v>
      </c>
      <c r="E28" s="117">
        <v>11010.5</v>
      </c>
      <c r="F28" s="148">
        <v>855815.43</v>
      </c>
      <c r="G28" s="148">
        <v>667815.43000000005</v>
      </c>
      <c r="H28" s="148">
        <v>647444.21</v>
      </c>
      <c r="I28" s="101">
        <f t="shared" si="6"/>
        <v>2182085.5700000003</v>
      </c>
      <c r="J28" s="63"/>
      <c r="K28" s="92"/>
      <c r="L28" s="92"/>
      <c r="M28" s="6"/>
      <c r="N28" s="6"/>
      <c r="O28" s="6"/>
      <c r="P28" s="6"/>
      <c r="Q28" s="6"/>
      <c r="R28" s="6"/>
      <c r="S28" s="6"/>
      <c r="T28" s="50"/>
      <c r="U28" s="50"/>
    </row>
    <row r="29" spans="1:86" s="49" customFormat="1" ht="26" x14ac:dyDescent="0.3">
      <c r="A29" s="89" t="s">
        <v>30</v>
      </c>
      <c r="B29" s="142" t="s">
        <v>31</v>
      </c>
      <c r="C29" s="101">
        <f>SUM(C30:C34)</f>
        <v>0</v>
      </c>
      <c r="D29" s="97">
        <f>SUM(D30:D34)</f>
        <v>3062.3</v>
      </c>
      <c r="E29" s="97">
        <f>SUM(E30:E34)</f>
        <v>157319.85</v>
      </c>
      <c r="F29" s="149">
        <f>SUM(F30:F34)</f>
        <v>480323.22</v>
      </c>
      <c r="G29" s="149">
        <f t="shared" ref="G29:H29" si="7">SUM(G30:G34)</f>
        <v>869881.1</v>
      </c>
      <c r="H29" s="149">
        <f t="shared" si="7"/>
        <v>688493</v>
      </c>
      <c r="I29" s="101">
        <f t="shared" si="6"/>
        <v>2199079.4699999997</v>
      </c>
      <c r="J29" s="96"/>
      <c r="K29" s="88"/>
      <c r="L29" s="88"/>
      <c r="M29" s="55"/>
      <c r="N29" s="55"/>
      <c r="O29" s="55"/>
      <c r="P29" s="55"/>
      <c r="Q29" s="55"/>
      <c r="R29" s="55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52"/>
    </row>
    <row r="30" spans="1:86" s="6" customFormat="1" ht="26" x14ac:dyDescent="0.35">
      <c r="A30" s="94" t="s">
        <v>32</v>
      </c>
      <c r="B30" s="143" t="s">
        <v>64</v>
      </c>
      <c r="C30" s="93">
        <v>0</v>
      </c>
      <c r="D30" s="117">
        <v>2809.8</v>
      </c>
      <c r="E30" s="117">
        <v>67840.509999999995</v>
      </c>
      <c r="F30" s="148">
        <v>84294</v>
      </c>
      <c r="G30" s="148">
        <v>88508.7</v>
      </c>
      <c r="H30" s="148">
        <v>84294</v>
      </c>
      <c r="I30" s="101">
        <f t="shared" si="6"/>
        <v>327747.01</v>
      </c>
      <c r="J30" s="96"/>
      <c r="K30" s="87"/>
      <c r="L30" s="87"/>
      <c r="M30" s="51"/>
      <c r="N30" s="51"/>
      <c r="O30" s="51"/>
      <c r="P30" s="51"/>
      <c r="Q30" s="51"/>
      <c r="R30" s="51"/>
    </row>
    <row r="31" spans="1:86" s="6" customFormat="1" ht="42.65" customHeight="1" x14ac:dyDescent="0.35">
      <c r="A31" s="94" t="s">
        <v>33</v>
      </c>
      <c r="B31" s="138" t="s">
        <v>34</v>
      </c>
      <c r="C31" s="93">
        <v>0</v>
      </c>
      <c r="D31" s="117">
        <v>0</v>
      </c>
      <c r="E31" s="117">
        <v>16682.25</v>
      </c>
      <c r="F31" s="148">
        <v>60000</v>
      </c>
      <c r="G31" s="148">
        <v>160000</v>
      </c>
      <c r="H31" s="148">
        <v>50000</v>
      </c>
      <c r="I31" s="101">
        <f t="shared" si="6"/>
        <v>286682.25</v>
      </c>
      <c r="J31" s="91"/>
      <c r="K31" s="87"/>
      <c r="L31" s="87"/>
      <c r="M31" s="51"/>
      <c r="N31" s="51"/>
      <c r="O31" s="51"/>
      <c r="P31" s="51"/>
      <c r="Q31" s="51"/>
      <c r="R31" s="51"/>
    </row>
    <row r="32" spans="1:86" s="6" customFormat="1" ht="51" x14ac:dyDescent="0.35">
      <c r="A32" s="94" t="s">
        <v>35</v>
      </c>
      <c r="B32" s="144" t="s">
        <v>36</v>
      </c>
      <c r="C32" s="93">
        <v>0</v>
      </c>
      <c r="D32" s="117">
        <v>252.5</v>
      </c>
      <c r="E32" s="117">
        <v>51550.3</v>
      </c>
      <c r="F32" s="148">
        <v>120000</v>
      </c>
      <c r="G32" s="148">
        <v>120000</v>
      </c>
      <c r="H32" s="148">
        <v>120000</v>
      </c>
      <c r="I32" s="101">
        <f t="shared" si="6"/>
        <v>411802.8</v>
      </c>
      <c r="J32" s="100"/>
      <c r="K32" s="87"/>
      <c r="L32" s="87"/>
      <c r="M32" s="51"/>
      <c r="N32" s="51"/>
      <c r="O32" s="51"/>
      <c r="P32" s="51"/>
      <c r="Q32" s="51"/>
      <c r="R32" s="51"/>
    </row>
    <row r="33" spans="1:27" s="6" customFormat="1" ht="88.5" x14ac:dyDescent="0.35">
      <c r="A33" s="94" t="s">
        <v>37</v>
      </c>
      <c r="B33" s="138" t="s">
        <v>38</v>
      </c>
      <c r="C33" s="93">
        <v>0</v>
      </c>
      <c r="D33" s="117">
        <v>0</v>
      </c>
      <c r="E33" s="117">
        <v>0</v>
      </c>
      <c r="F33" s="148">
        <v>100000</v>
      </c>
      <c r="G33" s="148">
        <v>234199</v>
      </c>
      <c r="H33" s="148">
        <v>234199</v>
      </c>
      <c r="I33" s="101">
        <f>C33+D33+E33+F33+G33+H33</f>
        <v>568398</v>
      </c>
      <c r="J33" s="91"/>
      <c r="K33" s="87"/>
      <c r="L33" s="87"/>
      <c r="M33" s="51"/>
      <c r="N33" s="51"/>
      <c r="O33" s="51"/>
      <c r="P33" s="51"/>
      <c r="Q33" s="51"/>
      <c r="R33" s="51"/>
    </row>
    <row r="34" spans="1:27" s="8" customFormat="1" ht="25.15" customHeight="1" x14ac:dyDescent="0.25">
      <c r="A34" s="94" t="s">
        <v>39</v>
      </c>
      <c r="B34" s="138" t="s">
        <v>40</v>
      </c>
      <c r="C34" s="93">
        <v>0</v>
      </c>
      <c r="D34" s="117">
        <v>0</v>
      </c>
      <c r="E34" s="117">
        <v>21246.79</v>
      </c>
      <c r="F34" s="148">
        <v>116029.22</v>
      </c>
      <c r="G34" s="148">
        <v>267173.40000000002</v>
      </c>
      <c r="H34" s="148">
        <v>200000</v>
      </c>
      <c r="I34" s="101">
        <f>C34+D34+E34+F34+G34+H34</f>
        <v>604449.41</v>
      </c>
      <c r="J34" s="86"/>
      <c r="K34" s="85"/>
      <c r="L34" s="85"/>
      <c r="S34" s="27"/>
      <c r="T34" s="27"/>
      <c r="U34" s="27"/>
    </row>
    <row r="35" spans="1:27" s="7" customFormat="1" ht="26.5" x14ac:dyDescent="0.35">
      <c r="A35" s="89" t="s">
        <v>41</v>
      </c>
      <c r="B35" s="145" t="s">
        <v>42</v>
      </c>
      <c r="C35" s="101">
        <v>0</v>
      </c>
      <c r="D35" s="97">
        <v>0</v>
      </c>
      <c r="E35" s="97">
        <v>0</v>
      </c>
      <c r="F35" s="149">
        <v>0</v>
      </c>
      <c r="G35" s="149">
        <v>400000</v>
      </c>
      <c r="H35" s="149">
        <v>400000</v>
      </c>
      <c r="I35" s="101">
        <f t="shared" si="6"/>
        <v>800000</v>
      </c>
      <c r="J35" s="84"/>
      <c r="K35" s="83"/>
      <c r="L35" s="83"/>
      <c r="M35" s="58"/>
      <c r="N35" s="58"/>
      <c r="O35" s="58"/>
      <c r="P35" s="58"/>
      <c r="Q35" s="58"/>
      <c r="R35" s="58"/>
    </row>
    <row r="36" spans="1:27" s="7" customFormat="1" ht="14.25" customHeight="1" x14ac:dyDescent="0.3">
      <c r="A36" s="89" t="s">
        <v>43</v>
      </c>
      <c r="B36" s="145" t="s">
        <v>44</v>
      </c>
      <c r="C36" s="101">
        <f>C38*0.15</f>
        <v>0</v>
      </c>
      <c r="D36" s="97">
        <f t="shared" ref="D36:G36" si="8">D38*0.15</f>
        <v>5663.4450000000006</v>
      </c>
      <c r="E36" s="97">
        <v>23820.94</v>
      </c>
      <c r="F36" s="101">
        <f t="shared" si="8"/>
        <v>42674.841</v>
      </c>
      <c r="G36" s="101">
        <f t="shared" si="8"/>
        <v>46696.868999999992</v>
      </c>
      <c r="H36" s="101">
        <f>H38*0.15</f>
        <v>47616.527999999998</v>
      </c>
      <c r="I36" s="101">
        <f t="shared" si="6"/>
        <v>166472.62299999999</v>
      </c>
      <c r="J36" s="63"/>
      <c r="K36" s="82"/>
      <c r="L36" s="82"/>
    </row>
    <row r="37" spans="1:27" s="54" customFormat="1" ht="13" x14ac:dyDescent="0.3">
      <c r="A37" s="102" t="s">
        <v>45</v>
      </c>
      <c r="B37" s="146" t="s">
        <v>46</v>
      </c>
      <c r="C37" s="97">
        <f t="shared" ref="C37:H37" si="9">SUM(C18+C36)</f>
        <v>0</v>
      </c>
      <c r="D37" s="97">
        <f t="shared" si="9"/>
        <v>45140.835000000006</v>
      </c>
      <c r="E37" s="26">
        <f>SUM(E18+E36)</f>
        <v>332944.76999999996</v>
      </c>
      <c r="F37" s="101">
        <f t="shared" si="9"/>
        <v>1844018.4310000001</v>
      </c>
      <c r="G37" s="101">
        <f>SUM(G18+G36)</f>
        <v>2536029.8289999999</v>
      </c>
      <c r="H37" s="101">
        <f t="shared" si="9"/>
        <v>2384723.1379999998</v>
      </c>
      <c r="I37" s="101">
        <f t="shared" si="6"/>
        <v>7142857.0030000005</v>
      </c>
      <c r="J37" s="81"/>
      <c r="K37" s="80"/>
      <c r="L37" s="80"/>
      <c r="M37" s="53"/>
      <c r="N37" s="53"/>
      <c r="O37" s="53"/>
      <c r="P37" s="53"/>
      <c r="Q37" s="53"/>
      <c r="R37" s="53"/>
    </row>
    <row r="38" spans="1:27" s="7" customFormat="1" ht="13" x14ac:dyDescent="0.3">
      <c r="A38" s="89" t="s">
        <v>47</v>
      </c>
      <c r="B38" s="145" t="s">
        <v>48</v>
      </c>
      <c r="C38" s="101">
        <f>C20+C23+C30</f>
        <v>0</v>
      </c>
      <c r="D38" s="97">
        <f>D20+D23+D30</f>
        <v>37756.300000000003</v>
      </c>
      <c r="E38" s="97">
        <f>E20+E23+E30</f>
        <v>158806.03</v>
      </c>
      <c r="F38" s="101">
        <f>F20+F23+F30+F24</f>
        <v>284498.94</v>
      </c>
      <c r="G38" s="101">
        <f>G20+G23+G30+G24</f>
        <v>311312.45999999996</v>
      </c>
      <c r="H38" s="101">
        <f>H20+H23+H30+H24</f>
        <v>317443.52</v>
      </c>
      <c r="I38" s="101">
        <f t="shared" si="6"/>
        <v>1109817.25</v>
      </c>
      <c r="J38" s="63"/>
      <c r="K38" s="99"/>
      <c r="L38" s="99"/>
      <c r="M38" s="37"/>
      <c r="N38" s="37"/>
      <c r="O38" s="37"/>
      <c r="P38" s="37"/>
      <c r="Q38" s="37"/>
      <c r="R38" s="37"/>
    </row>
    <row r="39" spans="1:27" s="7" customFormat="1" ht="13" x14ac:dyDescent="0.3">
      <c r="A39" s="89" t="s">
        <v>49</v>
      </c>
      <c r="B39" s="145" t="s">
        <v>50</v>
      </c>
      <c r="C39" s="101">
        <f>SUM(C40-C37)</f>
        <v>7142857</v>
      </c>
      <c r="D39" s="97">
        <f>SUM(C39-D37)</f>
        <v>7097716.165</v>
      </c>
      <c r="E39" s="97">
        <f>SUM(D39-E37)</f>
        <v>6764771.3950000005</v>
      </c>
      <c r="F39" s="101">
        <f>SUM(E39-F37)</f>
        <v>4920752.9640000006</v>
      </c>
      <c r="G39" s="101">
        <f>SUM(F39-G37)</f>
        <v>2384723.1350000007</v>
      </c>
      <c r="H39" s="101">
        <f>SUM(G39-H37)</f>
        <v>-2.9999990947544575E-3</v>
      </c>
      <c r="I39" s="135"/>
      <c r="J39" s="79"/>
      <c r="K39" s="82"/>
      <c r="L39" s="82"/>
    </row>
    <row r="40" spans="1:27" s="6" customFormat="1" ht="14.25" customHeight="1" x14ac:dyDescent="0.35">
      <c r="A40" s="89" t="s">
        <v>51</v>
      </c>
      <c r="B40" s="147" t="s">
        <v>63</v>
      </c>
      <c r="C40" s="101">
        <v>7142857</v>
      </c>
      <c r="D40" s="135"/>
      <c r="E40" s="135"/>
      <c r="F40" s="135"/>
      <c r="G40" s="135"/>
      <c r="H40" s="135"/>
      <c r="I40" s="135"/>
      <c r="J40"/>
      <c r="K40"/>
      <c r="L40"/>
      <c r="M40"/>
      <c r="N40"/>
      <c r="O40"/>
      <c r="P40"/>
      <c r="Q40"/>
      <c r="R40"/>
      <c r="S40" s="42"/>
    </row>
    <row r="41" spans="1:27" s="6" customFormat="1" ht="14.25" customHeight="1" x14ac:dyDescent="0.35">
      <c r="A41" s="78"/>
      <c r="B41" s="77"/>
      <c r="C41" s="95"/>
      <c r="D41" s="118"/>
      <c r="E41" s="76"/>
      <c r="F41" s="76"/>
      <c r="G41" s="76"/>
      <c r="H41" s="76"/>
      <c r="I41" s="92"/>
      <c r="J41" s="92"/>
      <c r="K41" s="92"/>
      <c r="L41" s="92"/>
      <c r="S41" s="42"/>
      <c r="T41" s="31"/>
      <c r="V41" s="31"/>
      <c r="X41" s="31"/>
    </row>
    <row r="42" spans="1:27" x14ac:dyDescent="0.25">
      <c r="B42" s="66"/>
      <c r="C42" s="75"/>
      <c r="D42" s="119"/>
      <c r="E42" s="74"/>
      <c r="F42" s="74"/>
      <c r="G42" s="74"/>
      <c r="H42" s="74"/>
      <c r="I42" s="66"/>
      <c r="J42" s="66"/>
      <c r="K42" s="73"/>
      <c r="L42" s="66"/>
      <c r="M42" s="1"/>
      <c r="N42" s="1"/>
      <c r="O42" s="1"/>
      <c r="P42" s="1"/>
      <c r="Q42" s="1"/>
      <c r="R42" s="1"/>
      <c r="S42" s="43"/>
      <c r="T42" s="1"/>
      <c r="U42" s="1"/>
      <c r="V42" s="1"/>
      <c r="W42" s="1"/>
      <c r="X42" s="1"/>
      <c r="Y42" s="1"/>
      <c r="Z42" s="1"/>
      <c r="AA42" s="1"/>
    </row>
    <row r="43" spans="1:27" ht="13" x14ac:dyDescent="0.3">
      <c r="A43" s="72" t="s">
        <v>52</v>
      </c>
      <c r="B43" s="71"/>
      <c r="C43" s="70"/>
      <c r="Z43" s="1"/>
      <c r="AA43" s="1"/>
    </row>
    <row r="44" spans="1:27" ht="18.899999999999999" customHeight="1" x14ac:dyDescent="0.25">
      <c r="A44" s="10"/>
      <c r="B44" s="11" t="s">
        <v>6</v>
      </c>
      <c r="C44" s="165">
        <v>2022</v>
      </c>
      <c r="D44" s="166"/>
      <c r="E44" s="165">
        <v>2023</v>
      </c>
      <c r="F44" s="167"/>
      <c r="G44" s="168">
        <v>2024</v>
      </c>
      <c r="H44" s="163"/>
      <c r="I44" s="162">
        <v>2025</v>
      </c>
      <c r="J44" s="163"/>
      <c r="K44" s="162">
        <v>2026</v>
      </c>
      <c r="L44" s="163"/>
      <c r="M44" s="162">
        <v>2027</v>
      </c>
      <c r="N44" s="163"/>
      <c r="O44" s="164"/>
      <c r="P44" s="164"/>
      <c r="Z44" s="1"/>
      <c r="AA44" s="1"/>
    </row>
    <row r="45" spans="1:27" ht="26" x14ac:dyDescent="0.25">
      <c r="A45" s="11" t="s">
        <v>4</v>
      </c>
      <c r="B45" s="11" t="s">
        <v>53</v>
      </c>
      <c r="C45" s="11" t="s">
        <v>54</v>
      </c>
      <c r="D45" s="11" t="s">
        <v>55</v>
      </c>
      <c r="E45" s="11" t="s">
        <v>54</v>
      </c>
      <c r="F45" s="11" t="s">
        <v>55</v>
      </c>
      <c r="G45" s="11" t="s">
        <v>54</v>
      </c>
      <c r="H45" s="11" t="s">
        <v>55</v>
      </c>
      <c r="I45" s="11" t="s">
        <v>54</v>
      </c>
      <c r="J45" s="11" t="s">
        <v>55</v>
      </c>
      <c r="K45" s="11" t="s">
        <v>54</v>
      </c>
      <c r="L45" s="11" t="s">
        <v>55</v>
      </c>
      <c r="M45" s="11" t="s">
        <v>54</v>
      </c>
      <c r="N45" s="11" t="s">
        <v>55</v>
      </c>
      <c r="O45" s="11" t="s">
        <v>56</v>
      </c>
      <c r="P45" s="11"/>
      <c r="Q45" s="1"/>
      <c r="R45" s="1"/>
      <c r="S45" s="41"/>
      <c r="T45" s="18"/>
      <c r="U45" s="20"/>
      <c r="V45" s="19"/>
      <c r="W45" s="19"/>
      <c r="X45" s="19"/>
      <c r="Y45" s="19"/>
      <c r="Z45" s="19"/>
      <c r="AA45" s="19"/>
    </row>
    <row r="46" spans="1:27" ht="26" x14ac:dyDescent="0.3">
      <c r="A46" s="12">
        <v>1</v>
      </c>
      <c r="B46" s="13" t="s">
        <v>57</v>
      </c>
      <c r="C46" s="29">
        <f>SUM(C37)</f>
        <v>0</v>
      </c>
      <c r="D46" s="28"/>
      <c r="E46" s="62">
        <f>SUM(D37)</f>
        <v>45140.835000000006</v>
      </c>
      <c r="F46" s="28"/>
      <c r="G46" s="62">
        <f>E37</f>
        <v>332944.76999999996</v>
      </c>
      <c r="H46" s="28"/>
      <c r="I46" s="62">
        <f>F37</f>
        <v>1844018.4310000001</v>
      </c>
      <c r="J46" s="28"/>
      <c r="K46" s="62">
        <f>G37</f>
        <v>2536029.8289999999</v>
      </c>
      <c r="L46" s="28"/>
      <c r="M46" s="62">
        <f>H37</f>
        <v>2384723.1379999998</v>
      </c>
      <c r="N46" s="28"/>
      <c r="O46" s="136">
        <f>SUM(C46+E46+G46+I46+K46+M46)</f>
        <v>7142857.0030000005</v>
      </c>
      <c r="P46" s="28"/>
      <c r="Q46" s="1"/>
      <c r="R46" s="1"/>
      <c r="S46" s="41"/>
      <c r="T46" s="18"/>
      <c r="U46" s="20"/>
      <c r="V46" s="19"/>
      <c r="W46" s="19"/>
      <c r="X46" s="19"/>
      <c r="Y46" s="19"/>
      <c r="Z46" s="19"/>
      <c r="AA46" s="19"/>
    </row>
    <row r="47" spans="1:27" ht="13" x14ac:dyDescent="0.25">
      <c r="A47" s="12">
        <v>2</v>
      </c>
      <c r="B47" s="14" t="s">
        <v>58</v>
      </c>
      <c r="C47" s="29">
        <f>SUM(C46)</f>
        <v>0</v>
      </c>
      <c r="D47" s="59">
        <v>1</v>
      </c>
      <c r="E47" s="29">
        <f>SUM(E46)</f>
        <v>45140.835000000006</v>
      </c>
      <c r="F47" s="59">
        <v>1</v>
      </c>
      <c r="G47" s="29">
        <f>SUM(G46)</f>
        <v>332944.76999999996</v>
      </c>
      <c r="H47" s="59">
        <v>1</v>
      </c>
      <c r="I47" s="29">
        <f>SUM(I46)</f>
        <v>1844018.4310000001</v>
      </c>
      <c r="J47" s="59">
        <v>1</v>
      </c>
      <c r="K47" s="29">
        <f>SUM(K46)</f>
        <v>2536029.8289999999</v>
      </c>
      <c r="L47" s="59">
        <v>1</v>
      </c>
      <c r="M47" s="29">
        <f>SUM(M46)</f>
        <v>2384723.1379999998</v>
      </c>
      <c r="N47" s="59">
        <v>1</v>
      </c>
      <c r="O47" s="29">
        <f>SUM(O46)</f>
        <v>7142857.0030000005</v>
      </c>
      <c r="P47" s="59">
        <v>1</v>
      </c>
      <c r="Q47" s="1"/>
      <c r="R47" s="1"/>
      <c r="S47" s="41"/>
      <c r="T47" s="18"/>
      <c r="U47" s="20"/>
      <c r="V47" s="19"/>
      <c r="W47" s="19"/>
      <c r="X47" s="19"/>
      <c r="Y47" s="19"/>
      <c r="Z47" s="19"/>
      <c r="AA47" s="19"/>
    </row>
    <row r="48" spans="1:27" x14ac:dyDescent="0.25">
      <c r="A48" s="15" t="s">
        <v>59</v>
      </c>
      <c r="B48" s="16" t="s">
        <v>67</v>
      </c>
      <c r="C48" s="30">
        <f>SUM(C47)*0.7</f>
        <v>0</v>
      </c>
      <c r="D48" s="60">
        <v>0.7</v>
      </c>
      <c r="E48" s="30">
        <f>SUM(E47)*0.7</f>
        <v>31598.584500000001</v>
      </c>
      <c r="F48" s="60">
        <v>0.7</v>
      </c>
      <c r="G48" s="30">
        <f>SUM(G47)*0.7</f>
        <v>233061.33899999995</v>
      </c>
      <c r="H48" s="60">
        <v>0.7</v>
      </c>
      <c r="I48" s="30">
        <f>SUM(I47)*0.7</f>
        <v>1290812.9017</v>
      </c>
      <c r="J48" s="60">
        <v>0.7</v>
      </c>
      <c r="K48" s="30">
        <f>SUM(K47)*0.7</f>
        <v>1775220.8802999998</v>
      </c>
      <c r="L48" s="60">
        <v>0.7</v>
      </c>
      <c r="M48" s="30">
        <f>SUM(M47)*0.7</f>
        <v>1669306.1965999997</v>
      </c>
      <c r="N48" s="60">
        <v>0.7</v>
      </c>
      <c r="O48" s="30">
        <f>SUM(O47)*0.7</f>
        <v>4999999.9020999996</v>
      </c>
      <c r="P48" s="60">
        <v>0.7</v>
      </c>
      <c r="V48" s="1"/>
      <c r="W48" s="1"/>
      <c r="X48" s="1"/>
      <c r="Y48" s="1"/>
      <c r="Z48" s="1"/>
      <c r="AA48" s="1"/>
    </row>
    <row r="49" spans="1:31" x14ac:dyDescent="0.25">
      <c r="A49" s="15" t="s">
        <v>60</v>
      </c>
      <c r="B49" s="33" t="s">
        <v>68</v>
      </c>
      <c r="C49" s="30">
        <f>SUM(C47*0.3)</f>
        <v>0</v>
      </c>
      <c r="D49" s="61">
        <v>0.3</v>
      </c>
      <c r="E49" s="30">
        <f>SUM(E47*0.3)</f>
        <v>13542.250500000002</v>
      </c>
      <c r="F49" s="61">
        <v>0.3</v>
      </c>
      <c r="G49" s="30">
        <f>SUM(G47*0.3)</f>
        <v>99883.430999999982</v>
      </c>
      <c r="H49" s="61">
        <v>0.3</v>
      </c>
      <c r="I49" s="30">
        <f>SUM(I47*0.3)</f>
        <v>553205.52930000005</v>
      </c>
      <c r="J49" s="61">
        <v>0.3</v>
      </c>
      <c r="K49" s="30">
        <f>SUM(K47*0.3)</f>
        <v>760808.94869999995</v>
      </c>
      <c r="L49" s="61">
        <v>0.3</v>
      </c>
      <c r="M49" s="30">
        <f>SUM(M47*0.3)</f>
        <v>715416.94139999989</v>
      </c>
      <c r="N49" s="61">
        <v>0.3</v>
      </c>
      <c r="O49" s="30">
        <f>SUM(O47*0.3)</f>
        <v>2142857.1009</v>
      </c>
      <c r="P49" s="61">
        <v>0.3</v>
      </c>
      <c r="V49" s="1"/>
      <c r="W49" s="1"/>
      <c r="X49" s="1"/>
      <c r="Y49" s="1"/>
      <c r="Z49" s="1"/>
      <c r="AA49" s="1"/>
    </row>
    <row r="50" spans="1:31" ht="13" x14ac:dyDescent="0.25">
      <c r="A50" s="12">
        <v>3</v>
      </c>
      <c r="B50" s="14" t="s">
        <v>61</v>
      </c>
      <c r="C50" s="17"/>
      <c r="D50" s="32">
        <v>0</v>
      </c>
      <c r="E50" s="17"/>
      <c r="F50" s="32">
        <v>0</v>
      </c>
      <c r="G50" s="17"/>
      <c r="H50" s="32">
        <v>0</v>
      </c>
      <c r="I50" s="17"/>
      <c r="J50" s="32">
        <v>0</v>
      </c>
      <c r="K50" s="17"/>
      <c r="L50" s="32">
        <v>0</v>
      </c>
      <c r="M50" s="17"/>
      <c r="N50" s="32">
        <v>0</v>
      </c>
      <c r="O50" s="17">
        <v>0</v>
      </c>
      <c r="P50" s="17">
        <v>0</v>
      </c>
      <c r="Q50" s="1"/>
      <c r="R50" s="1"/>
      <c r="S50" s="43"/>
      <c r="T50" s="1"/>
      <c r="U50" s="1"/>
      <c r="V50" s="1"/>
      <c r="W50" s="1"/>
      <c r="X50" s="1"/>
      <c r="Y50" s="1"/>
      <c r="Z50" s="1"/>
      <c r="AA50" s="1"/>
    </row>
    <row r="51" spans="1:31" x14ac:dyDescent="0.25">
      <c r="B51" s="66"/>
      <c r="C51" s="66"/>
      <c r="D51" s="109"/>
      <c r="E51" s="65"/>
      <c r="F51" s="65"/>
      <c r="G51" s="65"/>
      <c r="H51" s="65"/>
      <c r="I51" s="66"/>
      <c r="J51" s="66"/>
      <c r="K51" s="66"/>
      <c r="L51" s="66"/>
      <c r="M51" s="1"/>
      <c r="N51" s="1"/>
      <c r="O51" s="1"/>
      <c r="P51" s="1"/>
      <c r="Q51" s="1"/>
      <c r="R51" s="1"/>
      <c r="S51" s="43"/>
      <c r="T51" s="1"/>
      <c r="U51" s="1"/>
      <c r="V51" s="1"/>
      <c r="W51" s="1"/>
      <c r="X51" s="1"/>
      <c r="Y51" s="1"/>
      <c r="Z51" s="1"/>
      <c r="AA51" s="1"/>
    </row>
    <row r="52" spans="1:31" ht="13" x14ac:dyDescent="0.3">
      <c r="B52" s="66"/>
      <c r="C52" s="66"/>
      <c r="D52" s="120"/>
      <c r="E52" s="106"/>
      <c r="F52" s="106"/>
      <c r="G52" s="106"/>
      <c r="H52" s="106"/>
      <c r="I52" s="66"/>
      <c r="J52" s="66"/>
      <c r="K52" s="66"/>
      <c r="L52" s="66"/>
      <c r="M52" s="1"/>
      <c r="N52" s="1"/>
      <c r="O52" s="1"/>
      <c r="P52" s="1"/>
      <c r="Q52" s="1"/>
      <c r="R52" s="1"/>
      <c r="S52" s="43"/>
      <c r="T52" s="1"/>
      <c r="U52" s="1"/>
      <c r="V52" s="1"/>
      <c r="W52" s="1"/>
      <c r="X52" s="1"/>
      <c r="Y52" s="1"/>
      <c r="Z52" s="1"/>
      <c r="AA52" s="1"/>
    </row>
    <row r="53" spans="1:31" s="2" customFormat="1" ht="13" x14ac:dyDescent="0.3">
      <c r="A53" s="65"/>
      <c r="B53" s="65"/>
      <c r="C53" s="65"/>
      <c r="D53" s="120"/>
      <c r="E53" s="106"/>
      <c r="F53" s="106"/>
      <c r="G53" s="106"/>
      <c r="H53" s="106"/>
      <c r="I53" s="65"/>
      <c r="J53" s="65"/>
      <c r="K53" s="65"/>
      <c r="L53" s="65"/>
      <c r="S53" s="46"/>
      <c r="AD53" s="9"/>
    </row>
    <row r="54" spans="1:31" s="4" customFormat="1" ht="14.5" x14ac:dyDescent="0.3">
      <c r="A54" s="106"/>
      <c r="B54" s="106"/>
      <c r="C54" s="106"/>
      <c r="D54" s="114"/>
      <c r="E54" s="66"/>
      <c r="F54" s="66"/>
      <c r="G54" s="66"/>
      <c r="H54" s="66"/>
      <c r="I54" s="106"/>
      <c r="J54" s="106"/>
      <c r="K54" s="106"/>
      <c r="L54" s="106"/>
      <c r="S54" s="45"/>
      <c r="W54" s="35"/>
      <c r="X54" s="35"/>
      <c r="Y54" s="35"/>
      <c r="Z54" s="35"/>
    </row>
    <row r="55" spans="1:31" s="4" customFormat="1" ht="15" customHeight="1" x14ac:dyDescent="0.4">
      <c r="A55" s="106"/>
      <c r="B55" s="106"/>
      <c r="C55" s="106"/>
      <c r="D55" s="113"/>
      <c r="E55" s="112"/>
      <c r="F55" s="112"/>
      <c r="G55" s="112"/>
      <c r="H55" s="112"/>
      <c r="I55" s="106"/>
      <c r="J55" s="106"/>
      <c r="K55" s="152"/>
      <c r="L55" s="69"/>
      <c r="M55" s="57"/>
      <c r="N55" s="57"/>
      <c r="O55" s="57"/>
      <c r="P55" s="57"/>
      <c r="Q55" s="57"/>
      <c r="R55" s="57"/>
      <c r="S55" s="45"/>
      <c r="W55" s="36"/>
      <c r="X55" s="36"/>
      <c r="Y55" s="35"/>
      <c r="Z55" s="35"/>
    </row>
    <row r="56" spans="1:31" ht="12.75" customHeight="1" x14ac:dyDescent="0.4">
      <c r="B56" s="66"/>
      <c r="C56" s="66"/>
      <c r="D56" s="121"/>
      <c r="E56" s="68"/>
      <c r="F56" s="68"/>
      <c r="G56" s="68"/>
      <c r="H56" s="68"/>
      <c r="I56" s="66"/>
      <c r="J56" s="66"/>
      <c r="K56" s="152"/>
      <c r="L56" s="69"/>
      <c r="M56" s="57"/>
      <c r="N56" s="57"/>
      <c r="O56" s="57"/>
      <c r="P56" s="57"/>
      <c r="Q56" s="57"/>
      <c r="R56" s="57"/>
      <c r="S56" s="43"/>
      <c r="T56" s="1"/>
      <c r="U56" s="1"/>
      <c r="V56" s="1"/>
      <c r="W56" s="1"/>
      <c r="X56" s="1"/>
      <c r="Y56" s="1"/>
      <c r="Z56" s="1"/>
      <c r="AA56" s="1"/>
      <c r="AC56" s="3"/>
    </row>
    <row r="57" spans="1:31" ht="20" x14ac:dyDescent="0.4">
      <c r="B57" s="66"/>
      <c r="C57" s="112"/>
      <c r="D57" s="113"/>
      <c r="E57" s="112"/>
      <c r="F57" s="112"/>
      <c r="G57" s="112"/>
      <c r="H57" s="112"/>
      <c r="I57" s="112"/>
      <c r="J57" s="112"/>
      <c r="K57" s="152"/>
      <c r="L57" s="69"/>
      <c r="M57" s="57"/>
      <c r="N57" s="57"/>
      <c r="O57" s="57"/>
      <c r="P57" s="57"/>
      <c r="Q57" s="57"/>
      <c r="R57" s="57"/>
      <c r="S57" s="47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s="4" customFormat="1" ht="13" x14ac:dyDescent="0.3">
      <c r="A58" s="106"/>
      <c r="B58" s="106"/>
      <c r="C58" s="68"/>
      <c r="D58" s="114"/>
      <c r="E58" s="66"/>
      <c r="F58" s="66"/>
      <c r="G58" s="66"/>
      <c r="H58" s="66"/>
      <c r="I58" s="68"/>
      <c r="J58" s="68"/>
      <c r="K58" s="68"/>
      <c r="L58" s="68"/>
      <c r="M58" s="22"/>
      <c r="N58" s="22"/>
      <c r="O58" s="22"/>
      <c r="P58" s="22"/>
      <c r="Q58" s="22"/>
      <c r="R58" s="22"/>
      <c r="S58" s="45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25">
      <c r="B59" s="66"/>
      <c r="C59" s="112"/>
      <c r="I59" s="112"/>
      <c r="J59" s="112"/>
      <c r="K59" s="112"/>
      <c r="L59" s="112"/>
      <c r="M59" s="21"/>
      <c r="N59" s="21"/>
      <c r="O59" s="21"/>
      <c r="P59" s="21"/>
      <c r="Q59" s="21"/>
      <c r="R59" s="21"/>
      <c r="S59" s="48"/>
      <c r="T59" s="21"/>
      <c r="U59" s="21"/>
      <c r="V59" s="21"/>
      <c r="W59" s="21"/>
      <c r="X59" s="21"/>
      <c r="Y59" s="21"/>
      <c r="Z59" s="21"/>
      <c r="AA59" s="21"/>
      <c r="AB59" s="21"/>
      <c r="AC59" s="3"/>
      <c r="AD59" s="21"/>
      <c r="AE59" s="21"/>
    </row>
    <row r="60" spans="1:31" x14ac:dyDescent="0.25">
      <c r="B60" s="66"/>
      <c r="C60" s="66"/>
      <c r="I60" s="66"/>
      <c r="J60" s="66"/>
      <c r="K60" s="66"/>
      <c r="L60" s="66"/>
      <c r="M60" s="1"/>
      <c r="N60" s="1"/>
      <c r="O60" s="1"/>
      <c r="P60" s="1"/>
      <c r="Q60" s="1"/>
      <c r="R60" s="1"/>
      <c r="S60" s="43"/>
      <c r="T60" s="1"/>
      <c r="U60" s="1"/>
      <c r="V60" s="1"/>
      <c r="W60" s="1"/>
      <c r="X60" s="1"/>
      <c r="Y60" s="1"/>
      <c r="Z60" s="1"/>
      <c r="AA60" s="1"/>
      <c r="AC60" s="23"/>
    </row>
    <row r="62" spans="1:31" ht="14.5" x14ac:dyDescent="0.25">
      <c r="A62" s="67"/>
    </row>
    <row r="65" spans="2:27" x14ac:dyDescent="0.25">
      <c r="D65" s="114"/>
      <c r="E65" s="66"/>
      <c r="F65" s="66"/>
      <c r="G65" s="66"/>
      <c r="H65" s="66"/>
    </row>
    <row r="66" spans="2:27" x14ac:dyDescent="0.25">
      <c r="D66" s="114"/>
      <c r="E66" s="66"/>
      <c r="F66" s="66"/>
      <c r="G66" s="66"/>
      <c r="H66" s="66"/>
    </row>
    <row r="67" spans="2:27" x14ac:dyDescent="0.25">
      <c r="B67" s="66"/>
      <c r="C67" s="66"/>
      <c r="D67" s="114"/>
      <c r="E67" s="66"/>
      <c r="F67" s="66"/>
      <c r="G67" s="66"/>
      <c r="H67" s="66"/>
      <c r="I67" s="66"/>
      <c r="J67" s="66"/>
      <c r="K67" s="66"/>
      <c r="L67" s="66"/>
      <c r="M67" s="1"/>
      <c r="N67" s="1"/>
      <c r="O67" s="1"/>
      <c r="P67" s="1"/>
      <c r="Q67" s="1"/>
      <c r="R67" s="1"/>
      <c r="S67" s="43"/>
      <c r="T67" s="1"/>
      <c r="U67" s="1"/>
      <c r="V67" s="1"/>
      <c r="W67" s="1"/>
      <c r="X67" s="1"/>
      <c r="Y67" s="1"/>
      <c r="Z67" s="1"/>
      <c r="AA67" s="1"/>
    </row>
    <row r="68" spans="2:27" x14ac:dyDescent="0.25">
      <c r="B68" s="66"/>
      <c r="C68" s="66"/>
      <c r="D68" s="114"/>
      <c r="E68" s="66"/>
      <c r="F68" s="66"/>
      <c r="G68" s="66"/>
      <c r="H68" s="66"/>
      <c r="I68" s="66"/>
      <c r="J68" s="66"/>
      <c r="K68" s="66"/>
      <c r="L68" s="66"/>
      <c r="M68" s="1"/>
      <c r="N68" s="1"/>
      <c r="O68" s="1"/>
      <c r="P68" s="1"/>
      <c r="Q68" s="1"/>
      <c r="R68" s="1"/>
      <c r="S68" s="43"/>
      <c r="T68" s="1"/>
      <c r="U68" s="1"/>
      <c r="V68" s="1"/>
      <c r="W68" s="1"/>
      <c r="X68" s="1"/>
      <c r="Y68" s="1"/>
      <c r="Z68" s="1"/>
      <c r="AA68" s="1"/>
    </row>
    <row r="69" spans="2:27" x14ac:dyDescent="0.25">
      <c r="B69" s="66"/>
      <c r="C69" s="66"/>
      <c r="D69" s="114"/>
      <c r="E69" s="66"/>
      <c r="F69" s="66"/>
      <c r="G69" s="66"/>
      <c r="H69" s="66"/>
      <c r="I69" s="66"/>
      <c r="J69" s="66"/>
      <c r="K69" s="66"/>
      <c r="L69" s="66"/>
      <c r="M69" s="1"/>
      <c r="N69" s="1"/>
      <c r="O69" s="1"/>
      <c r="P69" s="1"/>
      <c r="Q69" s="1"/>
      <c r="R69" s="1"/>
      <c r="S69" s="43"/>
      <c r="T69" s="1"/>
      <c r="U69" s="1"/>
      <c r="V69" s="1"/>
      <c r="W69" s="1"/>
      <c r="X69" s="1"/>
      <c r="Y69" s="1"/>
      <c r="Z69" s="1"/>
      <c r="AA69" s="1"/>
    </row>
    <row r="70" spans="2:27" x14ac:dyDescent="0.25">
      <c r="B70" s="66"/>
      <c r="C70" s="66"/>
      <c r="D70" s="114"/>
      <c r="E70" s="66"/>
      <c r="F70" s="66"/>
      <c r="G70" s="66"/>
      <c r="H70" s="66"/>
      <c r="I70" s="66"/>
      <c r="J70" s="66"/>
      <c r="K70" s="66"/>
      <c r="L70" s="66"/>
      <c r="M70" s="1"/>
      <c r="N70" s="1"/>
      <c r="O70" s="1"/>
      <c r="P70" s="1"/>
      <c r="Q70" s="1"/>
      <c r="R70" s="1"/>
      <c r="S70" s="43"/>
      <c r="T70" s="1"/>
      <c r="U70" s="1"/>
      <c r="V70" s="1"/>
      <c r="W70" s="1"/>
      <c r="X70" s="1"/>
      <c r="Y70" s="1"/>
      <c r="Z70" s="1"/>
      <c r="AA70" s="1"/>
    </row>
    <row r="71" spans="2:27" x14ac:dyDescent="0.25">
      <c r="B71" s="66"/>
      <c r="C71" s="66"/>
      <c r="D71" s="114"/>
      <c r="E71" s="66"/>
      <c r="F71" s="66"/>
      <c r="G71" s="66"/>
      <c r="H71" s="66"/>
      <c r="I71" s="66"/>
      <c r="J71" s="66"/>
      <c r="K71" s="66"/>
      <c r="L71" s="66"/>
      <c r="M71" s="1"/>
      <c r="N71" s="1"/>
      <c r="O71" s="1"/>
      <c r="P71" s="1"/>
      <c r="Q71" s="1"/>
      <c r="R71" s="1"/>
      <c r="S71" s="43"/>
      <c r="T71" s="1"/>
      <c r="U71" s="1"/>
      <c r="V71" s="1"/>
      <c r="W71" s="1"/>
      <c r="X71" s="1"/>
      <c r="Y71" s="1"/>
      <c r="Z71" s="1"/>
      <c r="AA71" s="1"/>
    </row>
    <row r="72" spans="2:27" x14ac:dyDescent="0.25">
      <c r="B72" s="66"/>
      <c r="C72" s="66"/>
      <c r="D72" s="114"/>
      <c r="E72" s="66"/>
      <c r="F72" s="66"/>
      <c r="G72" s="66"/>
      <c r="H72" s="66"/>
      <c r="I72" s="66"/>
      <c r="J72" s="66"/>
      <c r="K72" s="66"/>
      <c r="L72" s="66"/>
      <c r="M72" s="1"/>
      <c r="N72" s="1"/>
      <c r="O72" s="1"/>
      <c r="P72" s="1"/>
      <c r="Q72" s="1"/>
      <c r="R72" s="1"/>
      <c r="S72" s="43"/>
      <c r="T72" s="1"/>
      <c r="U72" s="1"/>
      <c r="V72" s="1"/>
      <c r="W72" s="1"/>
      <c r="X72" s="1"/>
      <c r="Y72" s="1"/>
      <c r="Z72" s="1"/>
      <c r="AA72" s="1"/>
    </row>
    <row r="73" spans="2:27" x14ac:dyDescent="0.25">
      <c r="B73" s="66"/>
      <c r="C73" s="66"/>
      <c r="I73" s="66"/>
      <c r="J73" s="66"/>
      <c r="K73" s="66"/>
      <c r="L73" s="66"/>
      <c r="M73" s="1"/>
      <c r="N73" s="1"/>
      <c r="O73" s="1"/>
      <c r="P73" s="1"/>
      <c r="Q73" s="1"/>
      <c r="R73" s="1"/>
      <c r="S73" s="43"/>
      <c r="T73" s="1"/>
      <c r="U73" s="1"/>
      <c r="V73" s="1"/>
      <c r="W73" s="1"/>
      <c r="X73" s="1"/>
      <c r="Y73" s="1"/>
      <c r="Z73" s="1"/>
      <c r="AA73" s="1"/>
    </row>
    <row r="74" spans="2:27" x14ac:dyDescent="0.25">
      <c r="B74" s="66"/>
      <c r="C74" s="66"/>
      <c r="I74" s="66"/>
      <c r="J74" s="66"/>
      <c r="K74" s="66"/>
      <c r="L74" s="66"/>
      <c r="M74" s="1"/>
      <c r="N74" s="1"/>
      <c r="O74" s="1"/>
      <c r="P74" s="1"/>
      <c r="Q74" s="1"/>
      <c r="R74" s="1"/>
      <c r="S74" s="43"/>
      <c r="T74" s="1"/>
      <c r="U74" s="1"/>
      <c r="V74" s="1"/>
      <c r="W74" s="1"/>
      <c r="X74" s="1"/>
      <c r="Y74" s="1"/>
      <c r="Z74" s="1"/>
      <c r="AA74" s="1"/>
    </row>
  </sheetData>
  <mergeCells count="15">
    <mergeCell ref="K55:K57"/>
    <mergeCell ref="J24:K24"/>
    <mergeCell ref="C1:I1"/>
    <mergeCell ref="V2:Y2"/>
    <mergeCell ref="A10:I10"/>
    <mergeCell ref="A14:A16"/>
    <mergeCell ref="B14:B16"/>
    <mergeCell ref="C14:I14"/>
    <mergeCell ref="M44:N44"/>
    <mergeCell ref="O44:P44"/>
    <mergeCell ref="C44:D44"/>
    <mergeCell ref="E44:F44"/>
    <mergeCell ref="G44:H44"/>
    <mergeCell ref="I44:J44"/>
    <mergeCell ref="K44:L44"/>
  </mergeCells>
  <pageMargins left="0.7" right="0.7" top="0.75" bottom="0.75" header="0.3" footer="0.3"/>
  <pageSetup scale="2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9" ma:contentTypeDescription="Loo uus dokument" ma:contentTypeScope="" ma:versionID="6f74604bb25d3c7d7fae1dfa0a55c229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c0c9c36ed04e79c343794c9683998686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0189F8-B331-4F26-BFD2-C63D9ECFEF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C8DEEE-FC09-48F5-80D8-5C8145CFF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9BD7DF-88A7-4832-A77D-26B61F6EF5B4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08adef74-251f-42fc-9024-6df5c4e3f36b"/>
    <ds:schemaRef ds:uri="http://schemas.openxmlformats.org/package/2006/metadata/core-properties"/>
    <ds:schemaRef ds:uri="1ade1d93-9233-43d5-9b98-da0cbf1d2e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2022-2027</vt:lpstr>
      <vt:lpstr>'2022-2027'!Tekst6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Feldman</dc:creator>
  <cp:keywords/>
  <dc:description/>
  <cp:lastModifiedBy>Piret Eelmets - SOM</cp:lastModifiedBy>
  <cp:revision/>
  <dcterms:created xsi:type="dcterms:W3CDTF">2015-03-18T14:42:54Z</dcterms:created>
  <dcterms:modified xsi:type="dcterms:W3CDTF">2026-02-12T10:15:16Z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elta_regDateTime">
    <vt:lpwstr>{reg. kpv}</vt:lpwstr>
  </property>
  <property fmtid="{D5CDD505-2E9C-101B-9397-08002B2CF9AE}" pid="4" name="delta_regNumber">
    <vt:lpwstr>{viit}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2024-12-17T17:38:52Z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516d3a7f-38df-4e23-91dd-c68a260052dc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ContentTypeId">
    <vt:lpwstr>0x01010028ACCEEE999F7848977B87A9F7B69648</vt:lpwstr>
  </property>
  <property fmtid="{D5CDD505-2E9C-101B-9397-08002B2CF9AE}" pid="13" name="MediaServiceImageTags">
    <vt:lpwstr/>
  </property>
</Properties>
</file>